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6479792A-A0EF-4523-8CEB-04B18E70E3FD}" xr6:coauthVersionLast="46" xr6:coauthVersionMax="46" xr10:uidLastSave="{00000000-0000-0000-0000-000000000000}"/>
  <bookViews>
    <workbookView xWindow="4545" yWindow="810" windowWidth="14985" windowHeight="13875" xr2:uid="{E903C8F7-3871-429D-8DA3-CD89B01BF28F}"/>
  </bookViews>
  <sheets>
    <sheet name="水道" sheetId="1" r:id="rId1"/>
    <sheet name="簡易水道" sheetId="3" r:id="rId2"/>
    <sheet name="病院" sheetId="7" r:id="rId3"/>
    <sheet name="下水道（公共下水道）" sheetId="2" r:id="rId4"/>
    <sheet name="下水道（特定環境保全公共下水道）" sheetId="4" r:id="rId5"/>
    <sheet name="下水道（農業集落排水施設）" sheetId="5" r:id="rId6"/>
    <sheet name="下水道（特定地域排水処理施設）" sheetId="6" r:id="rId7"/>
    <sheet name="介護サービス" sheetId="8"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3">'下水道（公共下水道）'!$A$1:$BS$315</definedName>
    <definedName name="_xlnm.Print_Area" localSheetId="4">'下水道（特定環境保全公共下水道）'!$A$1:$BS$315</definedName>
    <definedName name="_xlnm.Print_Area" localSheetId="6">'下水道（特定地域排水処理施設）'!$A$1:$BS$315</definedName>
    <definedName name="_xlnm.Print_Area" localSheetId="5">'下水道（農業集落排水施設）'!$A$1:$BS$315</definedName>
    <definedName name="_xlnm.Print_Area" localSheetId="7">介護サービス!$A$1:$BS$315</definedName>
    <definedName name="_xlnm.Print_Area" localSheetId="1">簡易水道!$A$1:$BS$315</definedName>
    <definedName name="_xlnm.Print_Area" localSheetId="0">水道!$A$1:$BS$315</definedName>
    <definedName name="_xlnm.Print_Area" localSheetId="2">病院!$A$1:$BS$315</definedName>
    <definedName name="業種名" localSheetId="3">[2]選択肢!$K$2:$K$19</definedName>
    <definedName name="業種名" localSheetId="4">[4]選択肢!$K$2:$K$19</definedName>
    <definedName name="業種名" localSheetId="6">[6]選択肢!$K$2:$K$19</definedName>
    <definedName name="業種名" localSheetId="5">[5]選択肢!$K$2:$K$19</definedName>
    <definedName name="業種名" localSheetId="7">[8]選択肢!$K$2:$K$19</definedName>
    <definedName name="業種名" localSheetId="1">[3]選択肢!$K$2:$K$19</definedName>
    <definedName name="業種名" localSheetId="2">[7]選択肢!$K$2:$K$19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<sst xmlns="http://schemas.openxmlformats.org/spreadsheetml/2006/main" count="1496" uniqueCount="85">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</sst>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8.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externalLink" Target="externalLinks/externalLink7.xml" />
  <Relationship Id="rId10" Type="http://schemas.openxmlformats.org/officeDocument/2006/relationships/externalLink" Target="externalLinks/externalLink2.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externalLink" Target="externalLinks/externalLink6.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8E88B3-B511-4257-B5DA-9871EDA859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2E94B9-37D4-412E-A037-C0FF0788F9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5585CB-AF91-4A0F-BBE4-1925C72367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56069F1-9486-4243-8EB4-2235B87D6EF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A95DF57-8F58-43E1-B092-F5CE0A844E9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5148388-141C-46D0-B5D4-A4A3560B0A8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246B613-7275-477A-8BD3-BA3FF53DC42B}"/>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2ADD8C3-167B-4A87-8803-2256C024B92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17E41E79-2F43-4271-A122-6BF8E970866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D3E2969-FC08-4E3D-ABD7-32B51ED65D4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E14E23F-8217-4BED-BFD1-1089DAA4F2B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6841A01-2F3C-4310-825F-9B31D0D0DD9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8E91A62-437E-4D60-959B-10D64885BEF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B803945-9A3E-4E6E-8324-D3DAA315AE6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EE45239-7B0D-4A57-92C4-2A71C625CA5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9D5B66B4-C368-4C61-921E-18F9237402B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4D4CEE6-F67D-47B4-9E5C-67785A90402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F0D1075-B3BF-42B7-BA6C-8FD52701D50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55D8691-12A8-4420-AE64-4548920337CF}"/>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3C355D9-A1F7-4E64-BD11-831D3414B41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A239D4A-0BAF-423C-BC91-B24029E6538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373A54D-CF52-4E89-B7F2-D1BF8ECAD0D6}"/>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8B95A7E-B003-4473-A6DC-B7E2183A672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71C0228-81CD-4AA9-87B9-5ACFB161163C}"/>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4FDE47E-3415-47FB-AE6A-AAA53FAD451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5036C6-4DEB-4442-9858-9DB50519AA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7F35D1-C1DD-4F1E-9A47-A53EAF0AEE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9CBD73-72E6-4C1A-9E48-34C36E73AA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C88F474-9047-4ECF-B0F8-DF6E587D021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7706A38-AE28-4302-8A4F-39FA933A10E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E5F92D5-2B3D-4C8F-A18D-A6DD6012765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E601738-309A-45EF-AF1A-B87950352BA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1D42E53-F9FF-4BF9-8152-D88597C260A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253E8F9-C35D-4A4E-8463-F95F4820D5B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2FCE220-7109-46AC-83D5-EE2DFF40BAB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4DA5A11-C3F9-4C58-817C-7AC80CA7F33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55C0E25-4054-4DF0-8CC3-4D6BB4C79DD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9BC3FF0-B1B4-4EB9-AB30-D6BDE8FA63F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DADE16D-3CDD-4925-8510-CCA2BB42774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C3252A0-1EA9-45F8-ACCD-94572922465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8765859-765E-4A67-8F73-1875453EC60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6FB0670-DEB7-4205-BB47-497EA24EC6F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AB7DFBD8-7519-4165-844C-D7F621CBEE3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DE32329-D098-4E63-877B-604CD20D639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856DBBB-088C-41F0-BE77-6BFA0908FF5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138A308-B984-4746-92B1-81DC73C917D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371EB1F-5947-4DB8-B33A-6DE26A81AD6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EFA2D4E-DA8F-41FD-A2F7-193A2B83B34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FF83FB4-DC54-4D20-AB3B-EED28E7A824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79847F2-3C9B-4EE4-B595-2825B804A28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0DB9D6-9117-4074-A5AC-0DA9D176C4F8}"/>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62C1B9-6A7C-4E3D-AD6F-522759FF4E7C}"/>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868E0E-F34F-4A1D-9CB5-C8E10912475E}"/>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E138317-0E2E-479E-A0DE-9BDCE1DF0189}"/>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AB96390-3F01-480B-859C-630D4272A07E}"/>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96C9966-E169-4548-ADBB-306CB3C08649}"/>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168A790-E189-4945-983E-E99592DC9BD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4F33F11-7834-4972-BC8D-7693CA6FD422}"/>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3E7907C-F3A2-4789-93F2-F8B81D246B72}"/>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E369117-BE08-4B50-B5B1-2564A09F8A65}"/>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15BE696-61C3-4F0E-ABD6-9B0836AF95B1}"/>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7589EEA-2FA3-4D0C-9BB6-D63D51DC7B34}"/>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4D3E7F09-4736-46AC-B33E-60CD4F40BA12}"/>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65FC8C7-73E7-4261-BECF-AB27B18E2937}"/>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EC2F3AD-8D95-4455-9A42-E0A6AAD8AF7E}"/>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D04BF18-C617-48B4-9749-C6DE58E8B5AD}"/>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3522705-F28D-4EEA-9506-6911C89B77ED}"/>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97F8530-76DE-4C39-9829-1D9DE809B792}"/>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92E7EAB-58ED-4B2E-95FB-7F2994CDADD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DF3F6CD-C42C-4047-B771-A53816F3A80E}"/>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ADD2245-DC13-40FB-81F1-1BCDD0536C2E}"/>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27ABCD0-1490-4EE1-A864-9FCB6F5A1687}"/>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2A920D5-AB1A-42F2-BE15-7907D2C2D019}"/>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B168178-B537-403A-927D-3B4F0931E94E}"/>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50D8332-590E-49CB-B54A-A8B3B7FFF762}"/>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C9BAC8-37CD-49D9-8E67-003BA99F16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726509-A9A3-478D-AABD-7B85C04D9C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AAC596-E6B2-42AD-AB32-F2CD775D90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DEA4BDD-8820-4FE5-A93B-7E2FB0A8F53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F2685D0-9DE2-4E58-A26F-71EDDFFD21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20B1119-92D3-445E-ABA9-C7284E38F328}"/>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A8A89AF-50C1-4803-BFBF-14071745A6E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3E99171-1AA1-46B4-A939-83E09E6514C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82BA62E-D294-4C56-83AA-43E2EAE6CF5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C4BCF6E-1CA5-467C-AFBD-5D9A5608E21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302D893-7A7D-4C03-8895-68C8224A38B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562B9DD-57A1-4E99-B2C1-14FBE0AF80E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3E77CE1-568D-4A53-9BD9-5CE9E5A84B2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7070031-6F14-4225-AD9C-317398278AB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36FAD6C-3D0F-4C5D-B5AB-FDE676F77BA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373796C-961A-483D-9549-25393767A05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A404BA7-2C62-4A2B-9585-58FC3E505AC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EF7DFF0-44E6-4C6E-8D98-1E720F2D4CC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004E2C78-6EC0-4405-866D-83B4F58F613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A265B58-2840-4346-AE54-8D04C51D9A1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77BEB7F-650C-46EE-9392-35DC5ED2028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2E3BB5B-50F5-40E1-9DC8-CB7D51E040F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2048B16-A215-4594-8655-D59E1516CD9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3BC4AE2-960A-4E49-A2F8-6193044A8BC7}"/>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868A58E-87DE-4216-AC42-EF5392EB392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DEF18A-60FB-47CC-8B1F-B45D499470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5C9DA6-A25C-4FD3-9F47-460CF55AFE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DD70F6-4111-4A22-9752-C42BE9E4DB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7AED816-AF1E-41A3-9D0E-ACA174D957D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FD724A-D659-4FE1-B2BA-16281588BB2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67CD640-A340-4D9A-9933-EF86F764811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551A710-95DC-47F5-9C8E-B87C3048949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7933E85-F036-476F-9C31-1003CF306D4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FED8F1B-1D68-4A90-A599-9FB1DE6AD92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0941ED2-1DAD-44C8-A39E-9D89A580088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57723A2-2161-4C14-989B-B0BA07A9787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E91954F-8945-4101-9077-8B9FF6E723E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8FF11A0-05E9-4D27-A949-1B1813C2042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137A7A3-BF69-4755-84C7-A7EE30BC3F9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9DC1BE9-5001-404A-A206-FA5B9FA1E72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2AD3786-4E41-41DB-BECC-025D6EA76A6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B08D688-91A5-4602-8BAF-53424F390ED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48F1D32-964C-47EA-ABF8-6E3EF871BEF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3B1B440-320A-4AC8-8BEB-445DE02633F1}"/>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696A252-29DD-4256-9EAC-06C01A03FFB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1D736F5-2F8A-41D2-AC08-14545D9C2FD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072841B-5EE2-44E2-A82E-8F8ECCA00B7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753824E-AC7D-499D-810B-CC30B21D751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C0304BE-4C07-40A8-A16E-7F546ECA637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97EEA1F-0A44-4F02-8974-AFC134C8DBF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97BBAA-308F-4820-814F-72852811B4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E493B1-AFA4-46A8-9E5E-0BA72F29F7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94AA7F-9B2D-4132-B8FA-5DDA743E91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257AB5DC-F5C9-4E0B-B21B-3B97EA120CA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4D41B86-3B8B-4A32-9FB1-AE3AF81D7EB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3606250-8411-4DA1-A30B-9531B4CB579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6ABCAB0-EF45-44F0-ABBE-14F1BC2480E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063761B-4B7F-43B1-8D82-2F92B233C97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1659504-3C06-431A-8918-80BBCCD82AF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0234208-4B45-4298-AFCB-1CAA1510B28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4F55BBF-176B-4469-B06D-630C0F9EAB9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695EC55-6812-408C-8633-6C25D66476A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48C4C06-5971-4193-988C-8C8ED285619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1F1DC32-AED5-49FA-B706-83ACD448EDA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AD172AA-810F-4688-9BFA-ECB96264887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F1D2B21-9387-4182-97EC-4FBD5578B4B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F244427-5F6D-4EA9-B7D2-10E9C94E1D1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A0C171D-1AA7-48FF-B645-25CAB12CD6C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465C771-9AD9-4C24-9BE1-A7BA74A25AE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7881A7DE-DC4A-47B8-8C36-BAAA23D2942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7A9614E-589B-4AA8-A60C-ECF3F39ED0C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8CF1A3E-A9EC-48E7-862D-C163023AFD2E}"/>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67CF60C-132E-4FA8-B192-99794202B9C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AD8FB9E-6F0C-432C-96B5-70A14CA0C6A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E3E0C7E-B590-4A70-B0D5-D48A0780D3C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80EAE8-61D1-4304-9F04-F0E1DF4C8F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731365-1B4F-4ED8-BBB6-FCE0B081E8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031C2BF-5ACC-468E-ABAC-180F07A5E8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7A9043C-9C9C-4A1E-B7D2-080C02DA222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5FB6B0F-5027-4783-81E4-0CF3E76ABAF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3ABF89A4-B1BA-48C8-AC86-12145AEEB19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2134E80-DF0F-4D90-A924-A6CB719224B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9962C0B-0240-4130-933D-B4AEC228882E}"/>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7084842F-FD49-4E06-AFF0-44D185282EE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7E4D865-216C-4D73-9913-6FA9E7BDD09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6A09523-D7DC-4DB2-8F85-8BED7C7C126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922BF31-6B98-4876-A2FE-6BAA4B2447C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A0C1481-CDFF-43F9-9DC7-FB93049687B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4EAD15A5-0050-4F39-9A48-11B62F84596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7D23829-5F6C-4BF5-917C-9D4B7DC1513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169A92F7-99D1-482D-BB87-F108DA30B19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C914168-9628-4DAA-BB89-BB8550D29D9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8545F9C-E220-40F7-95ED-6B7D4BDA8D8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BAE4BBC-D237-44D1-A526-4DCD56CE70B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7BC040B-4D15-4241-A2DD-19AF590D386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E3B62B4-202F-401F-9086-A8B6661BC86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C1F6D1E-A910-4EC7-8AD5-A51B3CF7E1E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C972078-7939-474A-BBCE-1A7F8541D97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C2E033A-4990-4958-9769-885A743E01B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4D7BD4E-7F8E-4088-9CE8-1F038FDE158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C584CD-D3F8-493C-AC92-643368E1E4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745C6B-7859-4010-9B55-A9F52A4C25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4F787F-65A7-4805-AD19-0EB5057C89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99D1668-F97C-41B7-8FEE-2A7329E4CD2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9290F4-4596-4CEE-A10B-95CF6EE5A0A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3F431C7-17BD-43A9-850A-9B78D25357A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A872EAD-9911-435A-9C19-6CCDED3B8BD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2E2031D-B2C6-4669-A67D-E3629E445EE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987D71C-F7F3-45B2-9512-62746F00F426}"/>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77CFC60-E1CD-471F-94B7-C77279F3D20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CA6CFFA-3C1A-4D56-920A-9D160D015E4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19E934B-792E-4865-ABF6-663D729D4D7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164BC52-ED55-483B-AEB1-10388714049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DCDC520-6FFA-4F54-8BD1-250E7E62236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559EA6C-AAC8-424A-A52D-18B1581D2B1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C37F4B3-6F47-485E-90B1-902180C2D0D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86D7657-ED4F-4009-84D4-5CC19CE3BBA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D6CC177-E860-4330-9C6D-C7C15FA84AA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CFC5DF7-4F82-4D87-896B-14B06ED129C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EFB233C-D6E5-480C-B6C7-1F4B25029E5E}"/>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8C9F18C-3F1C-45C7-A2D7-897E2C3AC81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DD8860F-81D6-4A83-AE8F-856C99F666F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7FE0A60-CE0E-4153-BB99-548D3C70779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7D3AF61-6CB5-42EA-9221-C511C6FBCDED}"/>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69D3052-AF67-44DC-BDE5-9ADFC1BA84F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ハード面は資金的に実現の可能性が低いため、共同発注やシステムの共同化などソフト面での実現可能性を検討している。</v>
          </cell>
        </row>
        <row r="295">
          <cell r="B295" t="str">
            <v>令和２年度よりアセットマネジメントを実施し水道ビジョンや経営戦略の見直しを行っていくこととなり、その中でより具体的に検討することとなる。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北秋田市生活排水処理構想」に基づき、農業集落排水施設の統廃合に併せた公共下水道への編入等、処理施設の更新時期と受け入れ先の施設能力を見極めながら、適切な時期に各地域の中核となる公共下水道処理場に集約予定。</v>
          </cell>
        </row>
        <row r="295">
          <cell r="B295" t="str">
            <v>今後の人口減少等を見据え、処理水量も減少するものと予測されるものの、１処理区では、し尿の受け入れに併せて処理機能の増強も行っており、適宜、施設・整備を更新することも検討。また、他事業も同時に進行していることから、全体的なバランスを踏まえた財政計画により、受け入れ時期も考慮しながら対応策を講じていく必要があ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　14箇所の点在していた簡易水道を上水道として統合整備し、維持管理の効率化を図っている。また、良質な河川伏流水を取水することにより安心で安全な水道水を供給している。</v>
          </cell>
        </row>
        <row r="166">
          <cell r="J166" t="str">
            <v xml:space="preserve"> </v>
          </cell>
        </row>
        <row r="173">
          <cell r="J173" t="str">
            <v xml:space="preserve"> </v>
          </cell>
        </row>
        <row r="176">
          <cell r="J176" t="str">
            <v xml:space="preserve"> </v>
          </cell>
        </row>
        <row r="180">
          <cell r="J180" t="str">
            <v xml:space="preserve"> </v>
          </cell>
        </row>
        <row r="185">
          <cell r="Y185" t="str">
            <v>●</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2">
          <cell r="B212" t="str">
            <v>平成</v>
          </cell>
          <cell r="E212">
            <v>30</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今後の人口減少等を見据え、処理水量も減少するものと予測されるものの、水質悪化による処理能力不足等も懸念されることから、 適宜、施設及び設備の機能増強（更新）することも検討。</v>
          </cell>
        </row>
        <row r="295">
          <cell r="B295" t="str">
            <v>他事業も同時に進行していることから、全体的なバランスを踏まえた財政計画により、実施時期を考慮して対応策を講じていく必要がある。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北秋田市生活排水処理構想」に基づき、農業集落排水施設の統廃合及び公共下水道への編入等、処理施設の更新時期や受け入れ先の施設能力などを見極めながら、適切な時期に各地域の中核となる公共下水道処理場に集約予定。</v>
          </cell>
        </row>
        <row r="295">
          <cell r="B295" t="str">
            <v>全体的なバランスを踏まえた財政計画や、統廃合までの施設の老朽化に伴う維持管理・修繕費及び統廃合後の旧施設の利活用等。</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「北秋田市生活排水処理構想」に基づき、人口変動を鑑みつつ個人設置型の浄化槽との公平性を保つため、浄化槽使用料等の見直し及び個人設置型浄化槽の普及促進を図る。</v>
          </cell>
        </row>
        <row r="295">
          <cell r="B295" t="str">
            <v>旧町の汚水処理事業として、市町村設置型浄化槽の維持管理を主たる目的としてきたが、人口減少の加速化等に伴う浄化槽事業の継続及び維持管理等。</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病院事業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北秋田市民病院の運営に関する業務</v>
          </cell>
        </row>
        <row r="313">
          <cell r="G313" t="str">
            <v xml:space="preserve"> </v>
          </cell>
          <cell r="U313" t="str">
            <v>平成</v>
          </cell>
          <cell r="X313">
            <v>22</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介護サービス事業</v>
          </cell>
          <cell r="W17" t="str">
            <v>老人デイサービスセンター</v>
          </cell>
          <cell r="BD17" t="str">
            <v>●</v>
          </cell>
        </row>
        <row r="19">
          <cell r="F19" t="str">
            <v>介護サービス事業特別会計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介護老人保健施設を中核とする在宅複合型施設を民間事業者に譲渡した。</v>
          </cell>
        </row>
        <row r="121">
          <cell r="J121" t="str">
            <v>●</v>
          </cell>
          <cell r="S121" t="str">
            <v>平成</v>
          </cell>
          <cell r="V121">
            <v>31</v>
          </cell>
        </row>
        <row r="122">
          <cell r="J122" t="str">
            <v xml:space="preserve"> </v>
          </cell>
          <cell r="V122">
            <v>4</v>
          </cell>
        </row>
        <row r="123">
          <cell r="V123">
            <v>1</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指定管理者制度を実施したことにより民間の各種ノウハウを活用した質の高いサービス提供がなされている。</v>
          </cell>
        </row>
        <row r="313">
          <cell r="G313" t="str">
            <v xml:space="preserve"> </v>
          </cell>
          <cell r="U313" t="str">
            <v>平成</v>
          </cell>
          <cell r="X313">
            <v>20</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FCB0-6D37-476B-9920-433992E4EEBE}">
  <sheetPr>
    <pageSetUpPr fitToPage="1"/>
  </sheetPr>
  <dimension ref="A1:CN315"/>
  <sheetViews>
    <sheetView showZeros="0" tabSelected="1"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北秋田市</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22.5"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313" t="str">
        <f>IF([1]回答表!F17="水道事業",IF([1]回答表!AD45="●",[1]回答表!B289,""),"")</f>
        <v>ハード面は資金的に実現の可能性が低いため、共同発注やシステムの共同化などソフト面での実現可能性を検討している。</v>
      </c>
      <c r="V98" s="314"/>
      <c r="W98" s="314"/>
      <c r="X98" s="314"/>
      <c r="Y98" s="314"/>
      <c r="Z98" s="314"/>
      <c r="AA98" s="314"/>
      <c r="AB98" s="314"/>
      <c r="AC98" s="314"/>
      <c r="AD98" s="314"/>
      <c r="AE98" s="314"/>
      <c r="AF98" s="314"/>
      <c r="AG98" s="314"/>
      <c r="AH98" s="314"/>
      <c r="AI98" s="314"/>
      <c r="AJ98" s="315"/>
      <c r="AK98" s="183"/>
      <c r="AL98" s="183"/>
      <c r="AM98" s="313" t="str">
        <f>IF([1]回答表!F17="水道事業",IF([1]回答表!AD45="●",[1]回答表!B295,""),"")</f>
        <v>令和２年度よりアセットマネジメントを実施し水道ビジョンや経営戦略の見直しを行っていくこととなり、その中でより具体的に検討することとなる。</v>
      </c>
      <c r="AN98" s="314"/>
      <c r="AO98" s="314"/>
      <c r="AP98" s="314"/>
      <c r="AQ98" s="314"/>
      <c r="AR98" s="314"/>
      <c r="AS98" s="314"/>
      <c r="AT98" s="314"/>
      <c r="AU98" s="314"/>
      <c r="AV98" s="314"/>
      <c r="AW98" s="314"/>
      <c r="AX98" s="314"/>
      <c r="AY98" s="314"/>
      <c r="AZ98" s="314"/>
      <c r="BA98" s="314"/>
      <c r="BB98" s="314"/>
      <c r="BC98" s="314"/>
      <c r="BD98" s="314"/>
      <c r="BE98" s="314"/>
      <c r="BF98" s="314"/>
      <c r="BG98" s="314"/>
      <c r="BH98" s="314"/>
      <c r="BI98" s="314"/>
      <c r="BJ98" s="314"/>
      <c r="BK98" s="314"/>
      <c r="BL98" s="314"/>
      <c r="BM98" s="314"/>
      <c r="BN98" s="314"/>
      <c r="BO98" s="314"/>
      <c r="BP98" s="314"/>
      <c r="BQ98" s="315"/>
      <c r="BR98" s="112"/>
    </row>
    <row r="99" spans="1:71" ht="22.5" customHeight="1" x14ac:dyDescent="0.4">
      <c r="C99" s="101"/>
      <c r="D99" s="194"/>
      <c r="E99" s="194"/>
      <c r="F99" s="194"/>
      <c r="G99" s="194"/>
      <c r="H99" s="194"/>
      <c r="I99" s="194"/>
      <c r="J99" s="194"/>
      <c r="K99" s="194"/>
      <c r="L99" s="194"/>
      <c r="M99" s="213"/>
      <c r="N99" s="144"/>
      <c r="O99" s="145"/>
      <c r="P99" s="145"/>
      <c r="Q99" s="146"/>
      <c r="R99" s="119"/>
      <c r="S99" s="119"/>
      <c r="T99" s="119"/>
      <c r="U99" s="316"/>
      <c r="V99" s="317"/>
      <c r="W99" s="317"/>
      <c r="X99" s="317"/>
      <c r="Y99" s="317"/>
      <c r="Z99" s="317"/>
      <c r="AA99" s="317"/>
      <c r="AB99" s="317"/>
      <c r="AC99" s="317"/>
      <c r="AD99" s="317"/>
      <c r="AE99" s="317"/>
      <c r="AF99" s="317"/>
      <c r="AG99" s="317"/>
      <c r="AH99" s="317"/>
      <c r="AI99" s="317"/>
      <c r="AJ99" s="318"/>
      <c r="AK99" s="183"/>
      <c r="AL99" s="183"/>
      <c r="AM99" s="316"/>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8"/>
      <c r="BR99" s="112"/>
    </row>
    <row r="100" spans="1:71" ht="22.5" customHeight="1" x14ac:dyDescent="0.4">
      <c r="C100" s="101"/>
      <c r="D100" s="194"/>
      <c r="E100" s="194"/>
      <c r="F100" s="194"/>
      <c r="G100" s="194"/>
      <c r="H100" s="194"/>
      <c r="I100" s="194"/>
      <c r="J100" s="194"/>
      <c r="K100" s="194"/>
      <c r="L100" s="194"/>
      <c r="M100" s="213"/>
      <c r="N100" s="144"/>
      <c r="O100" s="145"/>
      <c r="P100" s="145"/>
      <c r="Q100" s="146"/>
      <c r="R100" s="119"/>
      <c r="S100" s="119"/>
      <c r="T100" s="119"/>
      <c r="U100" s="316"/>
      <c r="V100" s="317"/>
      <c r="W100" s="317"/>
      <c r="X100" s="317"/>
      <c r="Y100" s="317"/>
      <c r="Z100" s="317"/>
      <c r="AA100" s="317"/>
      <c r="AB100" s="317"/>
      <c r="AC100" s="317"/>
      <c r="AD100" s="317"/>
      <c r="AE100" s="317"/>
      <c r="AF100" s="317"/>
      <c r="AG100" s="317"/>
      <c r="AH100" s="317"/>
      <c r="AI100" s="317"/>
      <c r="AJ100" s="318"/>
      <c r="AK100" s="183"/>
      <c r="AL100" s="183"/>
      <c r="AM100" s="316"/>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8"/>
      <c r="BR100" s="112"/>
    </row>
    <row r="101" spans="1:71" ht="22.5" customHeight="1" x14ac:dyDescent="0.4">
      <c r="C101" s="101"/>
      <c r="D101" s="194"/>
      <c r="E101" s="194"/>
      <c r="F101" s="194"/>
      <c r="G101" s="194"/>
      <c r="H101" s="194"/>
      <c r="I101" s="194"/>
      <c r="J101" s="194"/>
      <c r="K101" s="194"/>
      <c r="L101" s="194"/>
      <c r="M101" s="213"/>
      <c r="N101" s="154"/>
      <c r="O101" s="155"/>
      <c r="P101" s="155"/>
      <c r="Q101" s="156"/>
      <c r="R101" s="119"/>
      <c r="S101" s="119"/>
      <c r="T101" s="119"/>
      <c r="U101" s="319"/>
      <c r="V101" s="320"/>
      <c r="W101" s="320"/>
      <c r="X101" s="320"/>
      <c r="Y101" s="320"/>
      <c r="Z101" s="320"/>
      <c r="AA101" s="320"/>
      <c r="AB101" s="320"/>
      <c r="AC101" s="320"/>
      <c r="AD101" s="320"/>
      <c r="AE101" s="320"/>
      <c r="AF101" s="320"/>
      <c r="AG101" s="320"/>
      <c r="AH101" s="320"/>
      <c r="AI101" s="320"/>
      <c r="AJ101" s="321"/>
      <c r="AK101" s="183"/>
      <c r="AL101" s="183"/>
      <c r="AM101" s="319"/>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20"/>
      <c r="BQ101" s="32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1B24-B127-458D-AD05-874CCFF3BD14}">
  <sheetPr>
    <pageSetUpPr fitToPage="1"/>
  </sheetPr>
  <dimension ref="A1:CN315"/>
  <sheetViews>
    <sheetView showZeros="0" view="pageBreakPreview" zoomScale="60" zoomScaleNormal="55" workbookViewId="0">
      <selection activeCell="AM110" sqref="AM110:BB11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北秋田市</v>
      </c>
      <c r="D11" s="8"/>
      <c r="E11" s="8"/>
      <c r="F11" s="8"/>
      <c r="G11" s="8"/>
      <c r="H11" s="8"/>
      <c r="I11" s="8"/>
      <c r="J11" s="8"/>
      <c r="K11" s="8"/>
      <c r="L11" s="8"/>
      <c r="M11" s="8"/>
      <c r="N11" s="8"/>
      <c r="O11" s="8"/>
      <c r="P11" s="8"/>
      <c r="Q11" s="8"/>
      <c r="R11" s="8"/>
      <c r="S11" s="8"/>
      <c r="T11" s="8"/>
      <c r="U11" s="22" t="str">
        <f>IF(COUNTIF([3]回答表!F17,"*")&gt;0,[3]回答表!F17,"")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14箇所の点在していた簡易水道を上水道として統合整備し、維持管理の効率化を図っている。また、良質な河川伏流水を取水することにより安心で安全な水道水を供給している。</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平成</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v>
      </c>
      <c r="O112" s="131"/>
      <c r="P112" s="131"/>
      <c r="Q112" s="132"/>
      <c r="R112" s="119"/>
      <c r="S112" s="119"/>
      <c r="T112" s="119"/>
      <c r="U112" s="82" t="str">
        <f>IF([3]回答表!F17="簡易水道事業",IF([3]回答表!X45="●",[3]回答表!Y185,IF([3]回答表!AA45="●",[3]回答表!Y251,"")),"")</f>
        <v>●</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f>IF([3]回答表!F17="簡易水道事業",IF([3]回答表!X45="●",[3]回答表!E212,IF([3]回答表!AA45="●",[3]回答表!E278,"")),"")</f>
        <v>30</v>
      </c>
      <c r="BG113" s="151"/>
      <c r="BH113" s="151"/>
      <c r="BI113" s="151"/>
      <c r="BJ113" s="150">
        <f>IF([3]回答表!F17="簡易水道事業",IF([3]回答表!X45="●",[3]回答表!E213,IF([3]回答表!AA45="●",[3]回答表!E279,"")),"")</f>
        <v>4</v>
      </c>
      <c r="BK113" s="151"/>
      <c r="BL113" s="151"/>
      <c r="BM113" s="151"/>
      <c r="BN113" s="150">
        <f>IF([3]回答表!F17="簡易水道事業",IF([3]回答表!X45="●",[3]回答表!E214,IF([3]回答表!AA45="●",[3]回答表!E280,"")),"")</f>
        <v>1</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xml:space="preserve">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xml:space="preserve">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xml:space="preserve"> </v>
      </c>
      <c r="AN122" s="233"/>
      <c r="AO122" s="233"/>
      <c r="AP122" s="233"/>
      <c r="AQ122" s="233"/>
      <c r="AR122" s="233"/>
      <c r="AS122" s="233" t="str">
        <f>IF([3]回答表!F17="簡易水道事業",IF([3]回答表!X45="●",[3]回答表!Y190,IF([3]回答表!AA45="●",[3]回答表!Y256,"")),"")</f>
        <v xml:space="preserve"> </v>
      </c>
      <c r="AT122" s="233"/>
      <c r="AU122" s="233"/>
      <c r="AV122" s="233"/>
      <c r="AW122" s="233"/>
      <c r="AX122" s="233"/>
      <c r="AY122" s="233" t="str">
        <f>IF([3]回答表!F17="簡易水道事業",IF([3]回答表!X45="●",[3]回答表!Y191,IF([3]回答表!AA45="●",[3]回答表!Y257,"")),"")</f>
        <v xml:space="preserve">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29E5-92CA-4636-BA98-D95675146A7B}">
  <sheetPr>
    <pageSetUpPr fitToPage="1"/>
  </sheetPr>
  <dimension ref="A1:CN315"/>
  <sheetViews>
    <sheetView showZeros="0" view="pageBreakPreview" zoomScale="60" zoomScaleNormal="55" workbookViewId="0">
      <selection activeCell="U11" sqref="U11:AN13"/>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IF(COUNTIF([7]回答表!K15,"*")&gt;0,[7]回答表!K15,"")</f>
        <v>北秋田市</v>
      </c>
      <c r="D11" s="8"/>
      <c r="E11" s="8"/>
      <c r="F11" s="8"/>
      <c r="G11" s="8"/>
      <c r="H11" s="8"/>
      <c r="I11" s="8"/>
      <c r="J11" s="8"/>
      <c r="K11" s="8"/>
      <c r="L11" s="8"/>
      <c r="M11" s="8"/>
      <c r="N11" s="8"/>
      <c r="O11" s="8"/>
      <c r="P11" s="8"/>
      <c r="Q11" s="8"/>
      <c r="R11" s="8"/>
      <c r="S11" s="8"/>
      <c r="T11" s="8"/>
      <c r="U11" s="22" t="str">
        <f>IF(COUNTIF([7]回答表!F17,"*")&gt;0,[7]回答表!F17,"")</f>
        <v>病院事業</v>
      </c>
      <c r="V11" s="23"/>
      <c r="W11" s="23"/>
      <c r="X11" s="23"/>
      <c r="Y11" s="23"/>
      <c r="Z11" s="23"/>
      <c r="AA11" s="23"/>
      <c r="AB11" s="23"/>
      <c r="AC11" s="23"/>
      <c r="AD11" s="23"/>
      <c r="AE11" s="23"/>
      <c r="AF11" s="10"/>
      <c r="AG11" s="10"/>
      <c r="AH11" s="10"/>
      <c r="AI11" s="10"/>
      <c r="AJ11" s="10"/>
      <c r="AK11" s="10"/>
      <c r="AL11" s="10"/>
      <c r="AM11" s="10"/>
      <c r="AN11" s="11"/>
      <c r="AO11" s="24" t="str">
        <f>IF(COUNTIF([7]回答表!W17,"*")&gt;0,[7]回答表!W17,"")</f>
        <v>―</v>
      </c>
      <c r="AP11" s="10"/>
      <c r="AQ11" s="10"/>
      <c r="AR11" s="10"/>
      <c r="AS11" s="10"/>
      <c r="AT11" s="10"/>
      <c r="AU11" s="10"/>
      <c r="AV11" s="10"/>
      <c r="AW11" s="10"/>
      <c r="AX11" s="10"/>
      <c r="AY11" s="10"/>
      <c r="AZ11" s="10"/>
      <c r="BA11" s="10"/>
      <c r="BB11" s="10"/>
      <c r="BC11" s="10"/>
      <c r="BD11" s="10"/>
      <c r="BE11" s="10"/>
      <c r="BF11" s="11"/>
      <c r="BG11" s="21" t="str">
        <f>IF(COUNTIF([7]回答表!F19,"*")&gt;0,[7]回答表!F19,"")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IF([7]回答表!R43="●","●","")</f>
        <v/>
      </c>
      <c r="E24" s="80"/>
      <c r="F24" s="80"/>
      <c r="G24" s="80"/>
      <c r="H24" s="80"/>
      <c r="I24" s="80"/>
      <c r="J24" s="81"/>
      <c r="K24" s="79" t="str">
        <f>IF([7]回答表!R44="●","●","")</f>
        <v/>
      </c>
      <c r="L24" s="80"/>
      <c r="M24" s="80"/>
      <c r="N24" s="80"/>
      <c r="O24" s="80"/>
      <c r="P24" s="80"/>
      <c r="Q24" s="81"/>
      <c r="R24" s="79" t="str">
        <f>IF([7]回答表!R45="●","●","")</f>
        <v/>
      </c>
      <c r="S24" s="80"/>
      <c r="T24" s="80"/>
      <c r="U24" s="80"/>
      <c r="V24" s="80"/>
      <c r="W24" s="80"/>
      <c r="X24" s="81"/>
      <c r="Y24" s="79" t="str">
        <f>IF([7]回答表!R46="●","●","")</f>
        <v>●</v>
      </c>
      <c r="Z24" s="80"/>
      <c r="AA24" s="80"/>
      <c r="AB24" s="80"/>
      <c r="AC24" s="80"/>
      <c r="AD24" s="80"/>
      <c r="AE24" s="81"/>
      <c r="AF24" s="79" t="str">
        <f>IF([7]回答表!R47="●","●","")</f>
        <v/>
      </c>
      <c r="AG24" s="80"/>
      <c r="AH24" s="80"/>
      <c r="AI24" s="80"/>
      <c r="AJ24" s="80"/>
      <c r="AK24" s="80"/>
      <c r="AL24" s="81"/>
      <c r="AM24" s="79" t="str">
        <f>IF([7]回答表!R48="●","●","")</f>
        <v/>
      </c>
      <c r="AN24" s="80"/>
      <c r="AO24" s="80"/>
      <c r="AP24" s="80"/>
      <c r="AQ24" s="80"/>
      <c r="AR24" s="80"/>
      <c r="AS24" s="81"/>
      <c r="AT24" s="79" t="str">
        <f>IF([7]回答表!R49="●","●","")</f>
        <v/>
      </c>
      <c r="AU24" s="80"/>
      <c r="AV24" s="80"/>
      <c r="AW24" s="80"/>
      <c r="AX24" s="80"/>
      <c r="AY24" s="80"/>
      <c r="AZ24" s="81"/>
      <c r="BA24" s="68"/>
      <c r="BB24" s="82" t="str">
        <f>IF([7]回答表!R50="●","●","")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IF([7]回答表!X43="●","●","")</f>
        <v/>
      </c>
      <c r="O36" s="131"/>
      <c r="P36" s="131"/>
      <c r="Q36" s="132"/>
      <c r="R36" s="119"/>
      <c r="S36" s="119"/>
      <c r="T36" s="119"/>
      <c r="U36" s="133" t="str">
        <f>IF([7]回答表!X43="●",[7]回答表!B59,IF([7]回答表!AA43="●",[7]回答表!B79,""))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IF([7]回答表!X43="●",[7]回答表!S65,IF([7]回答表!AA43="●",[7]回答表!S85,""))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IF([7]回答表!X43="●",[7]回答表!G65,IF([7]回答表!AA43="●",[7]回答表!G85,""))</f>
        <v/>
      </c>
      <c r="AN38" s="83"/>
      <c r="AO38" s="83"/>
      <c r="AP38" s="83"/>
      <c r="AQ38" s="83"/>
      <c r="AR38" s="83"/>
      <c r="AS38" s="83"/>
      <c r="AT38" s="153"/>
      <c r="AU38" s="82" t="str">
        <f>IF([7]回答表!X43="●",[7]回答表!G66,IF([7]回答表!AA43="●",[7]回答表!G86,""))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IF([7]回答表!X43="●",[7]回答表!V65,IF([7]回答表!AA43="●",[7]回答表!V85,""))</f>
        <v/>
      </c>
      <c r="BG39" s="16"/>
      <c r="BH39" s="16"/>
      <c r="BI39" s="17"/>
      <c r="BJ39" s="150" t="str">
        <f>IF([7]回答表!X43="●",[7]回答表!V66,IF([7]回答表!AA43="●",[7]回答表!V86,""))</f>
        <v/>
      </c>
      <c r="BK39" s="16"/>
      <c r="BL39" s="16"/>
      <c r="BM39" s="17"/>
      <c r="BN39" s="150" t="str">
        <f>IF([7]回答表!X43="●",[7]回答表!V67,IF([7]回答表!AA43="●",[7]回答表!V87,""))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IF([7]回答表!X43="●",[7]回答表!O71,IF([7]回答表!AA43="●",[7]回答表!O91,""))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IF([7]回答表!X43="●",[7]回答表!O72,IF([7]回答表!AA43="●",[7]回答表!O92,""))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IF([7]回答表!AA43="●","●","")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IF([7]回答表!X43="●",[7]回答表!O73,IF([7]回答表!AA43="●",[7]回答表!O93,""))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IF([7]回答表!X43="●",[7]回答表!O74,IF([7]回答表!AA43="●",[7]回答表!O94,""))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IF([7]回答表!X43="●",[7]回答表!AG71,IF([7]回答表!AA43="●",[7]回答表!AG91,""))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IF([7]回答表!X43="●",[7]回答表!AG72,IF([7]回答表!AA43="●",[7]回答表!AG92,""))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IF([7]回答表!AD43="●","●","")</f>
        <v/>
      </c>
      <c r="O51" s="131"/>
      <c r="P51" s="131"/>
      <c r="Q51" s="132"/>
      <c r="R51" s="119"/>
      <c r="S51" s="119"/>
      <c r="T51" s="119"/>
      <c r="U51" s="133" t="str">
        <f>IF([7]回答表!AD43="●",[7]回答表!B99,"")</f>
        <v/>
      </c>
      <c r="V51" s="134"/>
      <c r="W51" s="134"/>
      <c r="X51" s="134"/>
      <c r="Y51" s="134"/>
      <c r="Z51" s="134"/>
      <c r="AA51" s="134"/>
      <c r="AB51" s="134"/>
      <c r="AC51" s="134"/>
      <c r="AD51" s="134"/>
      <c r="AE51" s="134"/>
      <c r="AF51" s="134"/>
      <c r="AG51" s="134"/>
      <c r="AH51" s="134"/>
      <c r="AI51" s="134"/>
      <c r="AJ51" s="135"/>
      <c r="AK51" s="183"/>
      <c r="AL51" s="183"/>
      <c r="AM51" s="133" t="str">
        <f>IF([7]回答表!AD43="●",[7]回答表!B104,"")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IF([7]回答表!X44="●","●","")</f>
        <v/>
      </c>
      <c r="O62" s="131"/>
      <c r="P62" s="131"/>
      <c r="Q62" s="132"/>
      <c r="R62" s="119"/>
      <c r="S62" s="119"/>
      <c r="T62" s="119"/>
      <c r="U62" s="133" t="str">
        <f>IF([7]回答表!X44="●",[7]回答表!B115,IF([7]回答表!AA44="●",[7]回答表!B127,""))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IF([7]回答表!X44="●",[7]回答表!S121,IF([7]回答表!AA44="●",[7]回答表!S133,""))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IF([7]回答表!X44="●",[7]回答表!J121,IF([7]回答表!AA44="●",[7]回答表!J133,""))</f>
        <v/>
      </c>
      <c r="AN65" s="83"/>
      <c r="AO65" s="83"/>
      <c r="AP65" s="83"/>
      <c r="AQ65" s="83"/>
      <c r="AR65" s="83"/>
      <c r="AS65" s="83"/>
      <c r="AT65" s="153"/>
      <c r="AU65" s="82" t="str">
        <f>IF([7]回答表!X44="●",[7]回答表!J122,IF([7]回答表!AA44="●",[7]回答表!J134,""))</f>
        <v/>
      </c>
      <c r="AV65" s="83"/>
      <c r="AW65" s="83"/>
      <c r="AX65" s="83"/>
      <c r="AY65" s="83"/>
      <c r="AZ65" s="83"/>
      <c r="BA65" s="83"/>
      <c r="BB65" s="153"/>
      <c r="BC65" s="120"/>
      <c r="BD65" s="109"/>
      <c r="BE65" s="109"/>
      <c r="BF65" s="150" t="str">
        <f>IF([7]回答表!X44="●",[7]回答表!V121,IF([7]回答表!AA44="●",[7]回答表!V133,""))</f>
        <v/>
      </c>
      <c r="BG65" s="151"/>
      <c r="BH65" s="151"/>
      <c r="BI65" s="151"/>
      <c r="BJ65" s="150" t="str">
        <f>IF([7]回答表!X44="●",[7]回答表!V122,IF([7]回答表!AA44="●",[7]回答表!V134,""))</f>
        <v/>
      </c>
      <c r="BK65" s="151"/>
      <c r="BL65" s="151"/>
      <c r="BM65" s="151"/>
      <c r="BN65" s="150" t="str">
        <f>IF([7]回答表!X44="●",[7]回答表!V123,IF([7]回答表!AA44="●",[7]回答表!V135,""))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IF([7]回答表!AA44="●","●","")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IF([7]回答表!AD44="●","●","")</f>
        <v/>
      </c>
      <c r="O74" s="131"/>
      <c r="P74" s="131"/>
      <c r="Q74" s="132"/>
      <c r="R74" s="119"/>
      <c r="S74" s="119"/>
      <c r="T74" s="119"/>
      <c r="U74" s="133" t="str">
        <f>IF([7]回答表!AD44="●",[7]回答表!B140,"")</f>
        <v/>
      </c>
      <c r="V74" s="134"/>
      <c r="W74" s="134"/>
      <c r="X74" s="134"/>
      <c r="Y74" s="134"/>
      <c r="Z74" s="134"/>
      <c r="AA74" s="134"/>
      <c r="AB74" s="134"/>
      <c r="AC74" s="134"/>
      <c r="AD74" s="134"/>
      <c r="AE74" s="134"/>
      <c r="AF74" s="134"/>
      <c r="AG74" s="134"/>
      <c r="AH74" s="134"/>
      <c r="AI74" s="134"/>
      <c r="AJ74" s="135"/>
      <c r="AK74" s="183"/>
      <c r="AL74" s="183"/>
      <c r="AM74" s="133" t="str">
        <f>IF([7]回答表!AD44="●",[7]回答表!B146,"")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IF([7]回答表!F17="水道事業",IF([7]回答表!X45="●","●",""),"")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IF([7]回答表!F17="水道事業",IF([7]回答表!X45="●",[7]回答表!B158,IF([7]回答表!AA45="●",[7]回答表!B223,"")),"")</f>
        <v/>
      </c>
      <c r="AN86" s="201"/>
      <c r="AO86" s="201"/>
      <c r="AP86" s="201"/>
      <c r="AQ86" s="201"/>
      <c r="AR86" s="201"/>
      <c r="AS86" s="201"/>
      <c r="AT86" s="201"/>
      <c r="AU86" s="201"/>
      <c r="AV86" s="201"/>
      <c r="AW86" s="201"/>
      <c r="AX86" s="201"/>
      <c r="AY86" s="201"/>
      <c r="AZ86" s="201"/>
      <c r="BA86" s="201"/>
      <c r="BB86" s="201"/>
      <c r="BC86" s="202"/>
      <c r="BD86" s="109"/>
      <c r="BE86" s="109"/>
      <c r="BF86" s="138" t="str">
        <f>IF([7]回答表!F17="水道事業",IF([7]回答表!X45="●",[7]回答表!B212,IF([7]回答表!AA45="●",[7]回答表!B278,"")),"")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IF([7]回答表!F17="水道事業",IF([7]回答表!X45="●",[7]回答表!J166,IF([7]回答表!AA45="●",[7]回答表!J231,"")),"")</f>
        <v/>
      </c>
      <c r="V88" s="83"/>
      <c r="W88" s="83"/>
      <c r="X88" s="83"/>
      <c r="Y88" s="83"/>
      <c r="Z88" s="83"/>
      <c r="AA88" s="83"/>
      <c r="AB88" s="153"/>
      <c r="AC88" s="82" t="str">
        <f>IF([7]回答表!F17="水道事業",IF([7]回答表!X45="●",[7]回答表!J173,IF([7]回答表!AA45="●",[7]回答表!J238,"")),"")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IF([7]回答表!F17="水道事業",IF([7]回答表!X45="●",[7]回答表!E212,IF([7]回答表!AA45="●",[7]回答表!E278,"")),"")</f>
        <v/>
      </c>
      <c r="BG89" s="151"/>
      <c r="BH89" s="151"/>
      <c r="BI89" s="151"/>
      <c r="BJ89" s="150" t="str">
        <f>IF([7]回答表!F17="水道事業",IF([7]回答表!X45="●",[7]回答表!E213,IF([7]回答表!AA45="●",[7]回答表!E279,"")),"")</f>
        <v/>
      </c>
      <c r="BK89" s="151"/>
      <c r="BL89" s="151"/>
      <c r="BM89" s="151"/>
      <c r="BN89" s="150" t="str">
        <f>IF([7]回答表!F17="水道事業",IF([7]回答表!X45="●",[7]回答表!E214,IF([7]回答表!AA45="●",[7]回答表!E280,"")),"")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IF([7]回答表!F17="水道事業",IF([7]回答表!AA45="●","●",""),"")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IF([7]回答表!F17="水道事業",IF([7]回答表!X45="●",[7]回答表!J176,IF([7]回答表!AA45="●",[7]回答表!J241,"")),"")</f>
        <v/>
      </c>
      <c r="V93" s="83"/>
      <c r="W93" s="83"/>
      <c r="X93" s="83"/>
      <c r="Y93" s="83"/>
      <c r="Z93" s="83"/>
      <c r="AA93" s="83"/>
      <c r="AB93" s="153"/>
      <c r="AC93" s="82" t="str">
        <f>IF([7]回答表!F17="水道事業",IF([7]回答表!X45="●",[7]回答表!J180,IF([7]回答表!AA45="●",[7]回答表!J245,"")),"")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IF([7]回答表!F17="水道事業",IF([7]回答表!AD45="○","○",""),"")</f>
        <v/>
      </c>
      <c r="O98" s="131"/>
      <c r="P98" s="131"/>
      <c r="Q98" s="132"/>
      <c r="R98" s="119"/>
      <c r="S98" s="119"/>
      <c r="T98" s="119"/>
      <c r="U98" s="133" t="str">
        <f>IF([7]回答表!F17="水道事業",IF([7]回答表!AD45="●",[7]回答表!B289,""),"")</f>
        <v/>
      </c>
      <c r="V98" s="134"/>
      <c r="W98" s="134"/>
      <c r="X98" s="134"/>
      <c r="Y98" s="134"/>
      <c r="Z98" s="134"/>
      <c r="AA98" s="134"/>
      <c r="AB98" s="134"/>
      <c r="AC98" s="134"/>
      <c r="AD98" s="134"/>
      <c r="AE98" s="134"/>
      <c r="AF98" s="134"/>
      <c r="AG98" s="134"/>
      <c r="AH98" s="134"/>
      <c r="AI98" s="134"/>
      <c r="AJ98" s="135"/>
      <c r="AK98" s="183"/>
      <c r="AL98" s="183"/>
      <c r="AM98" s="133" t="str">
        <f>IF([7]回答表!F17="水道事業",IF([7]回答表!AD45="●",[7]回答表!B295,""),"")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IF([7]回答表!F17="簡易水道事業",IF([7]回答表!X45="●",[7]回答表!B158,IF([7]回答表!AA45="●",[7]回答表!B223,"")),"")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IF([7]回答表!F17="簡易水道事業",IF([7]回答表!X45="●",[7]回答表!B212,IF([7]回答表!AA45="●",[7]回答表!B278,"")),"")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IF([7]回答表!F17="簡易水道事業",IF([7]回答表!X45="●","●",""),"")</f>
        <v/>
      </c>
      <c r="O112" s="131"/>
      <c r="P112" s="131"/>
      <c r="Q112" s="132"/>
      <c r="R112" s="119"/>
      <c r="S112" s="119"/>
      <c r="T112" s="119"/>
      <c r="U112" s="82" t="str">
        <f>IF([7]回答表!F17="簡易水道事業",IF([7]回答表!X45="●",[7]回答表!Y185,IF([7]回答表!AA45="●",[7]回答表!Y251,"")),"")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IF([7]回答表!F17="簡易水道事業",IF([7]回答表!X45="●",[7]回答表!E212,IF([7]回答表!AA45="●",[7]回答表!E278,"")),"")</f>
        <v/>
      </c>
      <c r="BG113" s="151"/>
      <c r="BH113" s="151"/>
      <c r="BI113" s="151"/>
      <c r="BJ113" s="150" t="str">
        <f>IF([7]回答表!F17="簡易水道事業",IF([7]回答表!X45="●",[7]回答表!E213,IF([7]回答表!AA45="●",[7]回答表!E279,"")),"")</f>
        <v/>
      </c>
      <c r="BK113" s="151"/>
      <c r="BL113" s="151"/>
      <c r="BM113" s="151"/>
      <c r="BN113" s="150" t="str">
        <f>IF([7]回答表!F17="簡易水道事業",IF([7]回答表!X45="●",[7]回答表!E214,IF([7]回答表!AA45="●",[7]回答表!E280,"")),"")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IF([7]回答表!F17="簡易水道事業",IF([7]回答表!X45="●",[7]回答表!Y186,IF([7]回答表!AA45="●",[7]回答表!Y252,"")),"")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IF([7]回答表!F17="簡易水道事業",IF([7]回答表!AA45="●","●",""),"")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IF([7]回答表!F17="簡易水道事業",IF([7]回答表!X45="●",[7]回答表!Y187,IF([7]回答表!AA45="●",[7]回答表!Y253,"")),"")</f>
        <v/>
      </c>
      <c r="V122" s="83"/>
      <c r="W122" s="83"/>
      <c r="X122" s="83"/>
      <c r="Y122" s="83"/>
      <c r="Z122" s="83"/>
      <c r="AA122" s="83"/>
      <c r="AB122" s="83"/>
      <c r="AC122" s="83"/>
      <c r="AD122" s="83"/>
      <c r="AE122" s="83"/>
      <c r="AF122" s="83"/>
      <c r="AG122" s="83"/>
      <c r="AH122" s="83"/>
      <c r="AI122" s="83"/>
      <c r="AJ122" s="153"/>
      <c r="AK122" s="68"/>
      <c r="AL122" s="68"/>
      <c r="AM122" s="233" t="str">
        <f>IF([7]回答表!F17="簡易水道事業",IF([7]回答表!X45="●",[7]回答表!Y189,IF([7]回答表!AA45="●",[7]回答表!Y255,"")),"")</f>
        <v/>
      </c>
      <c r="AN122" s="233"/>
      <c r="AO122" s="233"/>
      <c r="AP122" s="233"/>
      <c r="AQ122" s="233"/>
      <c r="AR122" s="233"/>
      <c r="AS122" s="233" t="str">
        <f>IF([7]回答表!F17="簡易水道事業",IF([7]回答表!X45="●",[7]回答表!Y190,IF([7]回答表!AA45="●",[7]回答表!Y256,"")),"")</f>
        <v/>
      </c>
      <c r="AT122" s="233"/>
      <c r="AU122" s="233"/>
      <c r="AV122" s="233"/>
      <c r="AW122" s="233"/>
      <c r="AX122" s="233"/>
      <c r="AY122" s="233" t="str">
        <f>IF([7]回答表!F17="簡易水道事業",IF([7]回答表!X45="●",[7]回答表!Y191,IF([7]回答表!AA45="●",[7]回答表!Y257,"")),"")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IF([7]回答表!F17="簡易水道事業",IF([7]回答表!AD45="●","●",""),"")</f>
        <v/>
      </c>
      <c r="O127" s="131"/>
      <c r="P127" s="131"/>
      <c r="Q127" s="132"/>
      <c r="R127" s="119"/>
      <c r="S127" s="119"/>
      <c r="T127" s="119"/>
      <c r="U127" s="133" t="str">
        <f>IF([7]回答表!F17="簡易水道事業",IF([7]回答表!AD45="●",[7]回答表!B289,""),"")</f>
        <v/>
      </c>
      <c r="V127" s="134"/>
      <c r="W127" s="134"/>
      <c r="X127" s="134"/>
      <c r="Y127" s="134"/>
      <c r="Z127" s="134"/>
      <c r="AA127" s="134"/>
      <c r="AB127" s="134"/>
      <c r="AC127" s="134"/>
      <c r="AD127" s="134"/>
      <c r="AE127" s="134"/>
      <c r="AF127" s="134"/>
      <c r="AG127" s="134"/>
      <c r="AH127" s="134"/>
      <c r="AI127" s="134"/>
      <c r="AJ127" s="135"/>
      <c r="AK127" s="183"/>
      <c r="AL127" s="183"/>
      <c r="AM127" s="133" t="str">
        <f>IF([7]回答表!F17="簡易水道事業",IF([7]回答表!AD45="●",[7]回答表!B295,""),"")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IF([7]回答表!F17="下水道事業",IF([7]回答表!X45="●","●",""),"")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IF([7]回答表!F17="下水道事業",IF([7]回答表!X45="●",[7]回答表!B158,IF([7]回答表!AA45="●",[7]回答表!B223,"")),"")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IF([7]回答表!F17="下水道事業",IF([7]回答表!X45="●",[7]回答表!B212,IF([7]回答表!AA45="●",[7]回答表!B278,"")),"")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IF([7]回答表!F17="下水道事業",IF([7]回答表!X45="●",[7]回答表!Y193,IF([7]回答表!AA45="●",[7]回答表!Y259,"")),"")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IF([7]回答表!F17="下水道事業",IF([7]回答表!X45="●",[7]回答表!E212,IF([7]回答表!AA45="●",[7]回答表!E278,"")),"")</f>
        <v/>
      </c>
      <c r="BG142" s="151"/>
      <c r="BH142" s="151"/>
      <c r="BI142" s="151"/>
      <c r="BJ142" s="150" t="str">
        <f>IF([7]回答表!F17="下水道事業",IF([7]回答表!X45="●",[7]回答表!E213,IF([7]回答表!AA45="●",[7]回答表!E279,"")),"")</f>
        <v/>
      </c>
      <c r="BK142" s="151"/>
      <c r="BL142" s="151"/>
      <c r="BM142" s="151"/>
      <c r="BN142" s="150" t="str">
        <f>IF([7]回答表!F17="下水道事業",IF([7]回答表!X45="●",[7]回答表!E214,IF([7]回答表!AA45="●",[7]回答表!E280,"")),"")</f>
        <v/>
      </c>
      <c r="BO142" s="151"/>
      <c r="BP142" s="151"/>
      <c r="BQ142" s="152"/>
      <c r="BR142" s="112"/>
      <c r="BX142" s="200" t="str">
        <f>IF([7]回答表!AQ20="下水道事業",IF([7]回答表!BI48="○",[7]回答表!AM161,IF([7]回答表!BL48="○",[7]回答表!AM226,"")),"")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IF([7]回答表!F17="下水道事業",IF([7]回答表!X45="●",[7]回答表!Y195,IF([7]回答表!AA45="●",[7]回答表!Y261,"")),"")</f>
        <v/>
      </c>
      <c r="V147" s="83"/>
      <c r="W147" s="83"/>
      <c r="X147" s="83"/>
      <c r="Y147" s="83"/>
      <c r="Z147" s="83"/>
      <c r="AA147" s="83"/>
      <c r="AB147" s="153"/>
      <c r="AC147" s="82" t="str">
        <f>IF([7]回答表!F17="下水道事業",IF([7]回答表!X45="●",[7]回答表!Y196,IF([7]回答表!AA45="●",[7]回答表!Y262,"")),"")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IF([7]回答表!F17="下水道事業",IF([7]回答表!X45="●",[7]回答表!Y198,IF([7]回答表!AA45="●",[7]回答表!Y264,"")),"")</f>
        <v/>
      </c>
      <c r="V153" s="83"/>
      <c r="W153" s="83"/>
      <c r="X153" s="83"/>
      <c r="Y153" s="83"/>
      <c r="Z153" s="83"/>
      <c r="AA153" s="83"/>
      <c r="AB153" s="153"/>
      <c r="AC153" s="82" t="str">
        <f>IF([7]回答表!F17="下水道事業",IF([7]回答表!X45="●",[7]回答表!Y199,IF([7]回答表!AA45="●",[7]回答表!Y265,"")),"")</f>
        <v/>
      </c>
      <c r="AD153" s="83"/>
      <c r="AE153" s="83"/>
      <c r="AF153" s="83"/>
      <c r="AG153" s="83"/>
      <c r="AH153" s="83"/>
      <c r="AI153" s="83"/>
      <c r="AJ153" s="153"/>
      <c r="AK153" s="82" t="str">
        <f>IF([7]回答表!F17="下水道事業",IF([7]回答表!X45="●",[7]回答表!Y200,IF([7]回答表!AA45="●",[7]回答表!Y266,"")),"")</f>
        <v/>
      </c>
      <c r="AL153" s="83"/>
      <c r="AM153" s="83"/>
      <c r="AN153" s="83"/>
      <c r="AO153" s="83"/>
      <c r="AP153" s="83"/>
      <c r="AQ153" s="83"/>
      <c r="AR153" s="153"/>
      <c r="AS153" s="82" t="str">
        <f>IF([7]回答表!F17="下水道事業",IF([7]回答表!X45="●",[7]回答表!Y201,IF([7]回答表!AA45="●",[7]回答表!Y267,"")),"")</f>
        <v/>
      </c>
      <c r="AT153" s="83"/>
      <c r="AU153" s="83"/>
      <c r="AV153" s="83"/>
      <c r="AW153" s="83"/>
      <c r="AX153" s="83"/>
      <c r="AY153" s="83"/>
      <c r="AZ153" s="153"/>
      <c r="BA153" s="82" t="str">
        <f>IF([7]回答表!F17="下水道事業",IF([7]回答表!X45="●",[7]回答表!Y202,IF([7]回答表!AA45="●",[7]回答表!Y268,"")),"")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IF([7]回答表!F17="下水道事業",IF([7]回答表!AA45="●","●",""),"")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IF([7]回答表!F17="下水道事業",IF([7]回答表!X45="●",[7]回答表!Y207,IF([7]回答表!AA45="●",[7]回答表!Y273,"")),"")</f>
        <v/>
      </c>
      <c r="V159" s="83"/>
      <c r="W159" s="83"/>
      <c r="X159" s="83"/>
      <c r="Y159" s="83"/>
      <c r="Z159" s="83"/>
      <c r="AA159" s="83"/>
      <c r="AB159" s="153"/>
      <c r="AC159" s="82" t="str">
        <f>IF([7]回答表!F17="下水道事業",IF([7]回答表!X45="●",[7]回答表!Y208,IF([7]回答表!AA45="●",[7]回答表!Y274,"")),"")</f>
        <v/>
      </c>
      <c r="AD159" s="83"/>
      <c r="AE159" s="83"/>
      <c r="AF159" s="83"/>
      <c r="AG159" s="83"/>
      <c r="AH159" s="83"/>
      <c r="AI159" s="83"/>
      <c r="AJ159" s="153"/>
      <c r="AK159" s="82" t="str">
        <f>IF([7]回答表!F17="下水道事業",IF([7]回答表!X45="●",[7]回答表!Y209,IF([7]回答表!AA45="●",[7]回答表!Y275,"")),"")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IF([7]回答表!F17="下水道事業",IF([7]回答表!AD45="●","●",""),"")</f>
        <v/>
      </c>
      <c r="O164" s="131"/>
      <c r="P164" s="131"/>
      <c r="Q164" s="132"/>
      <c r="R164" s="119"/>
      <c r="S164" s="119"/>
      <c r="T164" s="119"/>
      <c r="U164" s="133" t="str">
        <f>IF([7]回答表!F17="下水道事業",IF([7]回答表!AD45="●",[7]回答表!B289,""),"")</f>
        <v/>
      </c>
      <c r="V164" s="134"/>
      <c r="W164" s="134"/>
      <c r="X164" s="134"/>
      <c r="Y164" s="134"/>
      <c r="Z164" s="134"/>
      <c r="AA164" s="134"/>
      <c r="AB164" s="134"/>
      <c r="AC164" s="134"/>
      <c r="AD164" s="134"/>
      <c r="AE164" s="134"/>
      <c r="AF164" s="134"/>
      <c r="AG164" s="134"/>
      <c r="AH164" s="134"/>
      <c r="AI164" s="134"/>
      <c r="AJ164" s="135"/>
      <c r="AK164" s="183"/>
      <c r="AL164" s="183"/>
      <c r="AM164" s="133" t="str">
        <f>IF([7]回答表!F17="下水道事業",IF([7]回答表!AD45="●",[7]回答表!B295,""),"")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IF([7]回答表!BD17="●",IF([7]回答表!X45="●","●",""),"")</f>
        <v/>
      </c>
      <c r="O176" s="131"/>
      <c r="P176" s="131"/>
      <c r="Q176" s="132"/>
      <c r="R176" s="119"/>
      <c r="S176" s="119"/>
      <c r="T176" s="119"/>
      <c r="U176" s="133" t="str">
        <f>IF([7]回答表!BD17="●",IF([7]回答表!X45="●",[7]回答表!B158,IF([7]回答表!AA45="●",[7]回答表!B223,"")),"")</f>
        <v/>
      </c>
      <c r="V176" s="134"/>
      <c r="W176" s="134"/>
      <c r="X176" s="134"/>
      <c r="Y176" s="134"/>
      <c r="Z176" s="134"/>
      <c r="AA176" s="134"/>
      <c r="AB176" s="134"/>
      <c r="AC176" s="134"/>
      <c r="AD176" s="134"/>
      <c r="AE176" s="134"/>
      <c r="AF176" s="134"/>
      <c r="AG176" s="134"/>
      <c r="AH176" s="134"/>
      <c r="AI176" s="134"/>
      <c r="AJ176" s="135"/>
      <c r="AK176" s="136"/>
      <c r="AL176" s="136"/>
      <c r="AM176" s="138" t="str">
        <f>IF([7]回答表!BD17="●",IF([7]回答表!X45="●",[7]回答表!B212,IF([7]回答表!AA45="●",[7]回答表!B278,"")),"")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IF([7]回答表!BD17="●",IF([7]回答表!X45="●",[7]回答表!E212,IF([7]回答表!AA45="●",[7]回答表!E278,"")),"")</f>
        <v/>
      </c>
      <c r="AN179" s="151"/>
      <c r="AO179" s="151"/>
      <c r="AP179" s="151"/>
      <c r="AQ179" s="150" t="str">
        <f>IF([7]回答表!BD17="●",IF([7]回答表!X45="●",[7]回答表!E213,IF([7]回答表!AA45="●",[7]回答表!E279,"")),"")</f>
        <v/>
      </c>
      <c r="AR179" s="151"/>
      <c r="AS179" s="151"/>
      <c r="AT179" s="151"/>
      <c r="AU179" s="150" t="str">
        <f>IF([7]回答表!BD17="●",IF([7]回答表!X45="●",[7]回答表!E214,IF([7]回答表!AA45="●",[7]回答表!E280,"")),"")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IF([7]回答表!BD17="●",IF([7]回答表!AA45="●","●",""),"")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IF([7]回答表!BD17="●",IF([7]回答表!AD45="●","●",""),"")</f>
        <v/>
      </c>
      <c r="O188" s="131"/>
      <c r="P188" s="131"/>
      <c r="Q188" s="132"/>
      <c r="R188" s="119"/>
      <c r="S188" s="119"/>
      <c r="T188" s="119"/>
      <c r="U188" s="133" t="str">
        <f>IF([7]回答表!BD17="●",IF([7]回答表!AD45="●",[7]回答表!B289,""),"")</f>
        <v/>
      </c>
      <c r="V188" s="134"/>
      <c r="W188" s="134"/>
      <c r="X188" s="134"/>
      <c r="Y188" s="134"/>
      <c r="Z188" s="134"/>
      <c r="AA188" s="134"/>
      <c r="AB188" s="134"/>
      <c r="AC188" s="134"/>
      <c r="AD188" s="134"/>
      <c r="AE188" s="134"/>
      <c r="AF188" s="134"/>
      <c r="AG188" s="134"/>
      <c r="AH188" s="134"/>
      <c r="AI188" s="134"/>
      <c r="AJ188" s="135"/>
      <c r="AK188" s="183"/>
      <c r="AL188" s="183"/>
      <c r="AM188" s="133" t="str">
        <f>IF([7]回答表!BD17="●",IF([7]回答表!AD45="●",[7]回答表!B295,""),"")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IF([7]回答表!X46="●","●","")</f>
        <v>●</v>
      </c>
      <c r="O200" s="131"/>
      <c r="P200" s="131"/>
      <c r="Q200" s="132"/>
      <c r="R200" s="119"/>
      <c r="S200" s="119"/>
      <c r="T200" s="119"/>
      <c r="U200" s="133" t="str">
        <f>IF([7]回答表!X46="●",[7]回答表!B307,IF([7]回答表!AA46="●",[7]回答表!B324,""))</f>
        <v>北秋田市民病院の運営に関する業務</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IF([7]回答表!X46="●",[7]回答表!U313,IF([7]回答表!AA46="●",[7]回答表!U330,""))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IF([7]回答表!X46="●",[7]回答表!G313,IF([7]回答表!AA46="●",[7]回答表!G330,""))</f>
        <v xml:space="preserve"> </v>
      </c>
      <c r="AN203" s="83"/>
      <c r="AO203" s="83"/>
      <c r="AP203" s="83"/>
      <c r="AQ203" s="83"/>
      <c r="AR203" s="83"/>
      <c r="AS203" s="83"/>
      <c r="AT203" s="153"/>
      <c r="AU203" s="82" t="str">
        <f>IF([7]回答表!X46="●",[7]回答表!G314,IF([7]回答表!AA46="●",[7]回答表!G331,""))</f>
        <v>●</v>
      </c>
      <c r="AV203" s="83"/>
      <c r="AW203" s="83"/>
      <c r="AX203" s="83"/>
      <c r="AY203" s="83"/>
      <c r="AZ203" s="83"/>
      <c r="BA203" s="83"/>
      <c r="BB203" s="153"/>
      <c r="BC203" s="120"/>
      <c r="BD203" s="109"/>
      <c r="BE203" s="109"/>
      <c r="BF203" s="150">
        <f>IF([7]回答表!X46="●",[7]回答表!X313,IF([7]回答表!AA46="●",[7]回答表!X330,""))</f>
        <v>22</v>
      </c>
      <c r="BG203" s="151"/>
      <c r="BH203" s="151"/>
      <c r="BI203" s="151"/>
      <c r="BJ203" s="150">
        <f>IF([7]回答表!X46="●",[7]回答表!X314,IF([7]回答表!AA46="●",[7]回答表!X331,""))</f>
        <v>4</v>
      </c>
      <c r="BK203" s="151"/>
      <c r="BL203" s="151"/>
      <c r="BM203" s="152"/>
      <c r="BN203" s="150">
        <f>IF([7]回答表!X46="●",[7]回答表!X315,IF([7]回答表!AA46="●",[7]回答表!X332,""))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IF([7]回答表!AA46="●","●","")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IF([7]回答表!AD46="●","●","")</f>
        <v/>
      </c>
      <c r="O212" s="131"/>
      <c r="P212" s="131"/>
      <c r="Q212" s="132"/>
      <c r="R212" s="119"/>
      <c r="S212" s="119"/>
      <c r="T212" s="119"/>
      <c r="U212" s="133" t="str">
        <f>IF([7]回答表!AD46="●",[7]回答表!B337,"")</f>
        <v/>
      </c>
      <c r="V212" s="134"/>
      <c r="W212" s="134"/>
      <c r="X212" s="134"/>
      <c r="Y212" s="134"/>
      <c r="Z212" s="134"/>
      <c r="AA212" s="134"/>
      <c r="AB212" s="134"/>
      <c r="AC212" s="134"/>
      <c r="AD212" s="134"/>
      <c r="AE212" s="134"/>
      <c r="AF212" s="134"/>
      <c r="AG212" s="134"/>
      <c r="AH212" s="134"/>
      <c r="AI212" s="134"/>
      <c r="AJ212" s="135"/>
      <c r="AK212" s="259"/>
      <c r="AL212" s="259"/>
      <c r="AM212" s="133" t="str">
        <f>IF([7]回答表!AD46="●",[7]回答表!B343,"")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IF([7]回答表!X47="●","●","")</f>
        <v/>
      </c>
      <c r="O224" s="131"/>
      <c r="P224" s="131"/>
      <c r="Q224" s="132"/>
      <c r="R224" s="119"/>
      <c r="S224" s="119"/>
      <c r="T224" s="119"/>
      <c r="U224" s="133" t="str">
        <f>IF([7]回答表!X47="●",[7]回答表!B356,IF([7]回答表!AA47="●",[7]回答表!B379,""))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IF([7]回答表!X47="●",[7]回答表!B362,"")</f>
        <v/>
      </c>
      <c r="AO224" s="263"/>
      <c r="AP224" s="263"/>
      <c r="AQ224" s="263"/>
      <c r="AR224" s="263"/>
      <c r="AS224" s="263"/>
      <c r="AT224" s="263"/>
      <c r="AU224" s="263"/>
      <c r="AV224" s="263"/>
      <c r="AW224" s="263"/>
      <c r="AX224" s="263"/>
      <c r="AY224" s="263"/>
      <c r="AZ224" s="263"/>
      <c r="BA224" s="263"/>
      <c r="BB224" s="264"/>
      <c r="BC224" s="120"/>
      <c r="BD224" s="109"/>
      <c r="BE224" s="109"/>
      <c r="BF224" s="138" t="str">
        <f>IF([7]回答表!X47="●",[7]回答表!B368,IF([7]回答表!AA47="●",[7]回答表!B385,""))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IF([7]回答表!X47="●",[7]回答表!E368,IF([7]回答表!AA47="●",[7]回答表!E385,""))</f>
        <v/>
      </c>
      <c r="BG227" s="151"/>
      <c r="BH227" s="151"/>
      <c r="BI227" s="151"/>
      <c r="BJ227" s="150" t="str">
        <f>IF([7]回答表!X47="●",[7]回答表!E369,IF([7]回答表!AA47="●",[7]回答表!E386,""))</f>
        <v/>
      </c>
      <c r="BK227" s="151"/>
      <c r="BL227" s="151"/>
      <c r="BM227" s="152"/>
      <c r="BN227" s="150" t="str">
        <f>IF([7]回答表!X47="●",[7]回答表!E370,IF([7]回答表!AA47="●",[7]回答表!E387,""))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IF([7]回答表!AA47="●","●","")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IF([7]回答表!AD47="●","●","")</f>
        <v/>
      </c>
      <c r="O236" s="131"/>
      <c r="P236" s="131"/>
      <c r="Q236" s="132"/>
      <c r="R236" s="119"/>
      <c r="S236" s="119"/>
      <c r="T236" s="119"/>
      <c r="U236" s="133" t="str">
        <f>IF([7]回答表!AD47="●",[7]回答表!B392,"")</f>
        <v/>
      </c>
      <c r="V236" s="134"/>
      <c r="W236" s="134"/>
      <c r="X236" s="134"/>
      <c r="Y236" s="134"/>
      <c r="Z236" s="134"/>
      <c r="AA236" s="134"/>
      <c r="AB236" s="134"/>
      <c r="AC236" s="134"/>
      <c r="AD236" s="134"/>
      <c r="AE236" s="134"/>
      <c r="AF236" s="134"/>
      <c r="AG236" s="134"/>
      <c r="AH236" s="134"/>
      <c r="AI236" s="134"/>
      <c r="AJ236" s="135"/>
      <c r="AK236" s="259"/>
      <c r="AL236" s="259"/>
      <c r="AM236" s="133" t="str">
        <f>IF([7]回答表!AD47="●",[7]回答表!B398,"")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IF([7]回答表!X48="●","●","")</f>
        <v/>
      </c>
      <c r="O248" s="131"/>
      <c r="P248" s="131"/>
      <c r="Q248" s="132"/>
      <c r="R248" s="119"/>
      <c r="S248" s="119"/>
      <c r="T248" s="119"/>
      <c r="U248" s="133" t="str">
        <f>IF([7]回答表!X48="●",[7]回答表!B411,IF([7]回答表!AA48="●",[7]回答表!B425,""))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IF([7]回答表!X48="●",[7]回答表!BC418,IF([7]回答表!AA48="●",[7]回答表!BC432,""))</f>
        <v/>
      </c>
      <c r="AR248" s="272"/>
      <c r="AS248" s="272"/>
      <c r="AT248" s="272"/>
      <c r="AU248" s="273" t="s">
        <v>73</v>
      </c>
      <c r="AV248" s="274"/>
      <c r="AW248" s="274"/>
      <c r="AX248" s="275"/>
      <c r="AY248" s="272" t="str">
        <f>IF([7]回答表!X48="●",[7]回答表!BC423,IF([7]回答表!AA48="●",[7]回答表!BC437,""))</f>
        <v/>
      </c>
      <c r="AZ248" s="272"/>
      <c r="BA248" s="272"/>
      <c r="BB248" s="272"/>
      <c r="BC248" s="120"/>
      <c r="BD248" s="109"/>
      <c r="BE248" s="109"/>
      <c r="BF248" s="138" t="str">
        <f>IF([7]回答表!X48="●",[7]回答表!S417,IF([7]回答表!AA48="●",[7]回答表!S431,""))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IF([7]回答表!X48="●",[7]回答表!BC419,IF([7]回答表!AA48="●",[7]回答表!BC433,""))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IF([7]回答表!X48="●",[7]回答表!V417,IF([7]回答表!AA48="●",[7]回答表!V431,""))</f>
        <v/>
      </c>
      <c r="BG251" s="151"/>
      <c r="BH251" s="151"/>
      <c r="BI251" s="151"/>
      <c r="BJ251" s="150" t="str">
        <f>IF([7]回答表!X48="●",[7]回答表!V418,IF([7]回答表!AA48="●",[7]回答表!V432,""))</f>
        <v/>
      </c>
      <c r="BK251" s="151"/>
      <c r="BL251" s="151"/>
      <c r="BM251" s="152"/>
      <c r="BN251" s="150" t="str">
        <f>IF([7]回答表!X48="●",[7]回答表!V419,IF([7]回答表!AA48="●",[7]回答表!V433,""))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IF([7]回答表!X48="●",[7]回答表!BC420,IF([7]回答表!AA48="●",[7]回答表!BC434,""))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IF([7]回答表!X48="●",[7]回答表!BC424,IF([7]回答表!AA48="●",[7]回答表!BC438,""))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IF([7]回答表!AA48="●","●","")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IF([7]回答表!X48="●",[7]回答表!BC421,IF([7]回答表!AA48="●",[7]回答表!BC435,""))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IF([7]回答表!X48="●",[7]回答表!BC422,IF([7]回答表!AA48="●",[7]回答表!BC436,""))</f>
        <v/>
      </c>
      <c r="AR256" s="272"/>
      <c r="AS256" s="272"/>
      <c r="AT256" s="272"/>
      <c r="AU256" s="224" t="s">
        <v>79</v>
      </c>
      <c r="AV256" s="225"/>
      <c r="AW256" s="225"/>
      <c r="AX256" s="226"/>
      <c r="AY256" s="282" t="str">
        <f>IF([7]回答表!X48="●",[7]回答表!BC425,IF([7]回答表!AA48="●",[7]回答表!BC439,""))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IF([7]回答表!AD48="●","●","")</f>
        <v/>
      </c>
      <c r="O260" s="131"/>
      <c r="P260" s="131"/>
      <c r="Q260" s="132"/>
      <c r="R260" s="119"/>
      <c r="S260" s="119"/>
      <c r="T260" s="119"/>
      <c r="U260" s="133" t="str">
        <f>IF([7]回答表!AD48="●",[7]回答表!B439,"")</f>
        <v/>
      </c>
      <c r="V260" s="134"/>
      <c r="W260" s="134"/>
      <c r="X260" s="134"/>
      <c r="Y260" s="134"/>
      <c r="Z260" s="134"/>
      <c r="AA260" s="134"/>
      <c r="AB260" s="134"/>
      <c r="AC260" s="134"/>
      <c r="AD260" s="134"/>
      <c r="AE260" s="134"/>
      <c r="AF260" s="134"/>
      <c r="AG260" s="134"/>
      <c r="AH260" s="134"/>
      <c r="AI260" s="134"/>
      <c r="AJ260" s="135"/>
      <c r="AK260" s="183"/>
      <c r="AL260" s="183"/>
      <c r="AM260" s="133" t="str">
        <f>IF([7]回答表!AD48="●",[7]回答表!B445,"")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IF([7]回答表!X49="●","●","")</f>
        <v/>
      </c>
      <c r="O271" s="131"/>
      <c r="P271" s="131"/>
      <c r="Q271" s="132"/>
      <c r="R271" s="119"/>
      <c r="S271" s="119"/>
      <c r="T271" s="119"/>
      <c r="U271" s="133" t="str">
        <f>IF([7]回答表!X49="●",[7]回答表!B458,IF([7]回答表!AA49="●",[7]回答表!B475,""))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IF([7]回答表!X49="●",[7]回答表!B468,IF([7]回答表!AA49="●",[7]回答表!B485,""))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IF([7]回答表!X49="●",[7]回答表!G464,IF([7]回答表!AA49="●",[7]回答表!G481,""))</f>
        <v/>
      </c>
      <c r="AN273" s="83"/>
      <c r="AO273" s="83"/>
      <c r="AP273" s="83"/>
      <c r="AQ273" s="83"/>
      <c r="AR273" s="83"/>
      <c r="AS273" s="83"/>
      <c r="AT273" s="153"/>
      <c r="AU273" s="82" t="str">
        <f>IF([7]回答表!X49="●",[7]回答表!G465,IF([7]回答表!AA49="●",[7]回答表!G482,""))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IF([7]回答表!X49="●",[7]回答表!E468,IF([7]回答表!AA49="●",[7]回答表!E485,""))</f>
        <v/>
      </c>
      <c r="BG274" s="151"/>
      <c r="BH274" s="151"/>
      <c r="BI274" s="151"/>
      <c r="BJ274" s="150" t="str">
        <f>IF([7]回答表!X49="●",[7]回答表!E469,IF([7]回答表!AA49="●",[7]回答表!E486,""))</f>
        <v/>
      </c>
      <c r="BK274" s="151"/>
      <c r="BL274" s="151"/>
      <c r="BM274" s="152"/>
      <c r="BN274" s="150" t="str">
        <f>IF([7]回答表!X49="●",[7]回答表!E470,IF([7]回答表!AA49="●",[7]回答表!E487,""))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IF([7]回答表!AA49="●","●","")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IF([7]回答表!AD49="●","●","")</f>
        <v/>
      </c>
      <c r="O283" s="131"/>
      <c r="P283" s="131"/>
      <c r="Q283" s="132"/>
      <c r="R283" s="119"/>
      <c r="S283" s="119"/>
      <c r="T283" s="119"/>
      <c r="U283" s="133" t="str">
        <f>IF([7]回答表!AD49="●",[7]回答表!B492,"")</f>
        <v/>
      </c>
      <c r="V283" s="134"/>
      <c r="W283" s="134"/>
      <c r="X283" s="134"/>
      <c r="Y283" s="134"/>
      <c r="Z283" s="134"/>
      <c r="AA283" s="134"/>
      <c r="AB283" s="134"/>
      <c r="AC283" s="134"/>
      <c r="AD283" s="134"/>
      <c r="AE283" s="134"/>
      <c r="AF283" s="134"/>
      <c r="AG283" s="134"/>
      <c r="AH283" s="134"/>
      <c r="AI283" s="134"/>
      <c r="AJ283" s="135"/>
      <c r="AK283" s="136"/>
      <c r="AL283" s="136"/>
      <c r="AM283" s="133" t="str">
        <f>IF([7]回答表!AD49="●",[7]回答表!B498,"")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IF([7]回答表!R50="●",[7]回答表!B511,"")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B8EE-0087-4ABE-BFAD-6DCBA83B6D7C}">
  <sheetPr>
    <pageSetUpPr fitToPage="1"/>
  </sheetPr>
  <dimension ref="A1:CN315"/>
  <sheetViews>
    <sheetView showZeros="0"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北秋田市</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公共下水道</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43.5" customHeight="1" x14ac:dyDescent="0.4">
      <c r="C164" s="101"/>
      <c r="D164" s="194" t="s">
        <v>33</v>
      </c>
      <c r="E164" s="194"/>
      <c r="F164" s="194"/>
      <c r="G164" s="194"/>
      <c r="H164" s="194"/>
      <c r="I164" s="194"/>
      <c r="J164" s="194"/>
      <c r="K164" s="194"/>
      <c r="L164" s="194"/>
      <c r="M164" s="213"/>
      <c r="N164" s="130" t="str">
        <f>IF([2]回答表!F17="下水道事業",IF([2]回答表!AD45="●","●",""),"")</f>
        <v>●</v>
      </c>
      <c r="O164" s="131"/>
      <c r="P164" s="131"/>
      <c r="Q164" s="132"/>
      <c r="R164" s="119"/>
      <c r="S164" s="119"/>
      <c r="T164" s="119"/>
      <c r="U164" s="313" t="str">
        <f>IF([2]回答表!F17="下水道事業",IF([2]回答表!AD45="●",[2]回答表!B289,""),"")</f>
        <v>「北秋田市生活排水処理構想」に基づき、農業集落排水施設の統廃合に併せた公共下水道への編入等、処理施設の更新時期と受け入れ先の施設能力を見極めながら、適切な時期に各地域の中核となる公共下水道処理場に集約予定。</v>
      </c>
      <c r="V164" s="314"/>
      <c r="W164" s="314"/>
      <c r="X164" s="314"/>
      <c r="Y164" s="314"/>
      <c r="Z164" s="314"/>
      <c r="AA164" s="314"/>
      <c r="AB164" s="314"/>
      <c r="AC164" s="314"/>
      <c r="AD164" s="314"/>
      <c r="AE164" s="314"/>
      <c r="AF164" s="314"/>
      <c r="AG164" s="314"/>
      <c r="AH164" s="314"/>
      <c r="AI164" s="314"/>
      <c r="AJ164" s="315"/>
      <c r="AK164" s="183"/>
      <c r="AL164" s="183"/>
      <c r="AM164" s="313" t="str">
        <f>IF([2]回答表!F17="下水道事業",IF([2]回答表!AD45="●",[2]回答表!B295,""),"")</f>
        <v>今後の人口減少等を見据え、処理水量も減少するものと予測されるものの、１処理区では、し尿の受け入れに併せて処理機能の増強も行っており、適宜、施設・整備を更新することも検討。また、他事業も同時に進行していることから、全体的なバランスを踏まえた財政計画により、受け入れ時期も考慮しながら対応策を講じていく必要がある。</v>
      </c>
      <c r="AN164" s="314"/>
      <c r="AO164" s="314"/>
      <c r="AP164" s="314"/>
      <c r="AQ164" s="314"/>
      <c r="AR164" s="314"/>
      <c r="AS164" s="314"/>
      <c r="AT164" s="314"/>
      <c r="AU164" s="314"/>
      <c r="AV164" s="314"/>
      <c r="AW164" s="314"/>
      <c r="AX164" s="314"/>
      <c r="AY164" s="314"/>
      <c r="AZ164" s="314"/>
      <c r="BA164" s="314"/>
      <c r="BB164" s="314"/>
      <c r="BC164" s="314"/>
      <c r="BD164" s="314"/>
      <c r="BE164" s="314"/>
      <c r="BF164" s="314"/>
      <c r="BG164" s="314"/>
      <c r="BH164" s="314"/>
      <c r="BI164" s="314"/>
      <c r="BJ164" s="314"/>
      <c r="BK164" s="314"/>
      <c r="BL164" s="314"/>
      <c r="BM164" s="314"/>
      <c r="BN164" s="314"/>
      <c r="BO164" s="314"/>
      <c r="BP164" s="314"/>
      <c r="BQ164" s="315"/>
      <c r="BR164" s="112"/>
    </row>
    <row r="165" spans="3:70" ht="43.5" customHeight="1" x14ac:dyDescent="0.4">
      <c r="C165" s="101"/>
      <c r="D165" s="194"/>
      <c r="E165" s="194"/>
      <c r="F165" s="194"/>
      <c r="G165" s="194"/>
      <c r="H165" s="194"/>
      <c r="I165" s="194"/>
      <c r="J165" s="194"/>
      <c r="K165" s="194"/>
      <c r="L165" s="194"/>
      <c r="M165" s="213"/>
      <c r="N165" s="144"/>
      <c r="O165" s="145"/>
      <c r="P165" s="145"/>
      <c r="Q165" s="146"/>
      <c r="R165" s="119"/>
      <c r="S165" s="119"/>
      <c r="T165" s="119"/>
      <c r="U165" s="316"/>
      <c r="V165" s="317"/>
      <c r="W165" s="317"/>
      <c r="X165" s="317"/>
      <c r="Y165" s="317"/>
      <c r="Z165" s="317"/>
      <c r="AA165" s="317"/>
      <c r="AB165" s="317"/>
      <c r="AC165" s="317"/>
      <c r="AD165" s="317"/>
      <c r="AE165" s="317"/>
      <c r="AF165" s="317"/>
      <c r="AG165" s="317"/>
      <c r="AH165" s="317"/>
      <c r="AI165" s="317"/>
      <c r="AJ165" s="318"/>
      <c r="AK165" s="183"/>
      <c r="AL165" s="183"/>
      <c r="AM165" s="316"/>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c r="BO165" s="317"/>
      <c r="BP165" s="317"/>
      <c r="BQ165" s="318"/>
      <c r="BR165" s="112"/>
    </row>
    <row r="166" spans="3:70" ht="43.5" customHeight="1" x14ac:dyDescent="0.4">
      <c r="C166" s="101"/>
      <c r="D166" s="194"/>
      <c r="E166" s="194"/>
      <c r="F166" s="194"/>
      <c r="G166" s="194"/>
      <c r="H166" s="194"/>
      <c r="I166" s="194"/>
      <c r="J166" s="194"/>
      <c r="K166" s="194"/>
      <c r="L166" s="194"/>
      <c r="M166" s="213"/>
      <c r="N166" s="144"/>
      <c r="O166" s="145"/>
      <c r="P166" s="145"/>
      <c r="Q166" s="146"/>
      <c r="R166" s="119"/>
      <c r="S166" s="119"/>
      <c r="T166" s="119"/>
      <c r="U166" s="316"/>
      <c r="V166" s="317"/>
      <c r="W166" s="317"/>
      <c r="X166" s="317"/>
      <c r="Y166" s="317"/>
      <c r="Z166" s="317"/>
      <c r="AA166" s="317"/>
      <c r="AB166" s="317"/>
      <c r="AC166" s="317"/>
      <c r="AD166" s="317"/>
      <c r="AE166" s="317"/>
      <c r="AF166" s="317"/>
      <c r="AG166" s="317"/>
      <c r="AH166" s="317"/>
      <c r="AI166" s="317"/>
      <c r="AJ166" s="318"/>
      <c r="AK166" s="183"/>
      <c r="AL166" s="183"/>
      <c r="AM166" s="316"/>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8"/>
      <c r="BR166" s="112"/>
    </row>
    <row r="167" spans="3:70" ht="43.5" customHeight="1" x14ac:dyDescent="0.4">
      <c r="C167" s="101"/>
      <c r="D167" s="194"/>
      <c r="E167" s="194"/>
      <c r="F167" s="194"/>
      <c r="G167" s="194"/>
      <c r="H167" s="194"/>
      <c r="I167" s="194"/>
      <c r="J167" s="194"/>
      <c r="K167" s="194"/>
      <c r="L167" s="194"/>
      <c r="M167" s="213"/>
      <c r="N167" s="154"/>
      <c r="O167" s="155"/>
      <c r="P167" s="155"/>
      <c r="Q167" s="156"/>
      <c r="R167" s="119"/>
      <c r="S167" s="119"/>
      <c r="T167" s="119"/>
      <c r="U167" s="319"/>
      <c r="V167" s="320"/>
      <c r="W167" s="320"/>
      <c r="X167" s="320"/>
      <c r="Y167" s="320"/>
      <c r="Z167" s="320"/>
      <c r="AA167" s="320"/>
      <c r="AB167" s="320"/>
      <c r="AC167" s="320"/>
      <c r="AD167" s="320"/>
      <c r="AE167" s="320"/>
      <c r="AF167" s="320"/>
      <c r="AG167" s="320"/>
      <c r="AH167" s="320"/>
      <c r="AI167" s="320"/>
      <c r="AJ167" s="321"/>
      <c r="AK167" s="183"/>
      <c r="AL167" s="183"/>
      <c r="AM167" s="319"/>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5A38-3CD9-46BD-9495-71B19681E241}">
  <sheetPr>
    <pageSetUpPr fitToPage="1"/>
  </sheetPr>
  <dimension ref="A1:CN315"/>
  <sheetViews>
    <sheetView showZeros="0"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北秋田市</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39" customHeight="1" x14ac:dyDescent="0.4">
      <c r="C164" s="101"/>
      <c r="D164" s="194" t="s">
        <v>33</v>
      </c>
      <c r="E164" s="194"/>
      <c r="F164" s="194"/>
      <c r="G164" s="194"/>
      <c r="H164" s="194"/>
      <c r="I164" s="194"/>
      <c r="J164" s="194"/>
      <c r="K164" s="194"/>
      <c r="L164" s="194"/>
      <c r="M164" s="213"/>
      <c r="N164" s="130" t="str">
        <f>IF([4]回答表!F17="下水道事業",IF([4]回答表!AD45="●","●",""),"")</f>
        <v>●</v>
      </c>
      <c r="O164" s="131"/>
      <c r="P164" s="131"/>
      <c r="Q164" s="132"/>
      <c r="R164" s="119"/>
      <c r="S164" s="119"/>
      <c r="T164" s="119"/>
      <c r="U164" s="313" t="str">
        <f>IF([4]回答表!F17="下水道事業",IF([4]回答表!AD45="●",[4]回答表!B289,""),"")</f>
        <v>今後の人口減少等を見据え、処理水量も減少するものと予測されるものの、水質悪化による処理能力不足等も懸念されることから、 適宜、施設及び設備の機能増強（更新）することも検討。</v>
      </c>
      <c r="V164" s="314"/>
      <c r="W164" s="314"/>
      <c r="X164" s="314"/>
      <c r="Y164" s="314"/>
      <c r="Z164" s="314"/>
      <c r="AA164" s="314"/>
      <c r="AB164" s="314"/>
      <c r="AC164" s="314"/>
      <c r="AD164" s="314"/>
      <c r="AE164" s="314"/>
      <c r="AF164" s="314"/>
      <c r="AG164" s="314"/>
      <c r="AH164" s="314"/>
      <c r="AI164" s="314"/>
      <c r="AJ164" s="315"/>
      <c r="AK164" s="183"/>
      <c r="AL164" s="183"/>
      <c r="AM164" s="313" t="str">
        <f>IF([4]回答表!F17="下水道事業",IF([4]回答表!AD45="●",[4]回答表!B295,""),"")</f>
        <v>他事業も同時に進行していることから、全体的なバランスを踏まえた財政計画により、実施時期を考慮して対応策を講じていく必要がある。</v>
      </c>
      <c r="AN164" s="314"/>
      <c r="AO164" s="314"/>
      <c r="AP164" s="314"/>
      <c r="AQ164" s="314"/>
      <c r="AR164" s="314"/>
      <c r="AS164" s="314"/>
      <c r="AT164" s="314"/>
      <c r="AU164" s="314"/>
      <c r="AV164" s="314"/>
      <c r="AW164" s="314"/>
      <c r="AX164" s="314"/>
      <c r="AY164" s="314"/>
      <c r="AZ164" s="314"/>
      <c r="BA164" s="314"/>
      <c r="BB164" s="314"/>
      <c r="BC164" s="314"/>
      <c r="BD164" s="314"/>
      <c r="BE164" s="314"/>
      <c r="BF164" s="314"/>
      <c r="BG164" s="314"/>
      <c r="BH164" s="314"/>
      <c r="BI164" s="314"/>
      <c r="BJ164" s="314"/>
      <c r="BK164" s="314"/>
      <c r="BL164" s="314"/>
      <c r="BM164" s="314"/>
      <c r="BN164" s="314"/>
      <c r="BO164" s="314"/>
      <c r="BP164" s="314"/>
      <c r="BQ164" s="315"/>
      <c r="BR164" s="112"/>
    </row>
    <row r="165" spans="3:70" ht="39" customHeight="1" x14ac:dyDescent="0.4">
      <c r="C165" s="101"/>
      <c r="D165" s="194"/>
      <c r="E165" s="194"/>
      <c r="F165" s="194"/>
      <c r="G165" s="194"/>
      <c r="H165" s="194"/>
      <c r="I165" s="194"/>
      <c r="J165" s="194"/>
      <c r="K165" s="194"/>
      <c r="L165" s="194"/>
      <c r="M165" s="213"/>
      <c r="N165" s="144"/>
      <c r="O165" s="145"/>
      <c r="P165" s="145"/>
      <c r="Q165" s="146"/>
      <c r="R165" s="119"/>
      <c r="S165" s="119"/>
      <c r="T165" s="119"/>
      <c r="U165" s="316"/>
      <c r="V165" s="317"/>
      <c r="W165" s="317"/>
      <c r="X165" s="317"/>
      <c r="Y165" s="317"/>
      <c r="Z165" s="317"/>
      <c r="AA165" s="317"/>
      <c r="AB165" s="317"/>
      <c r="AC165" s="317"/>
      <c r="AD165" s="317"/>
      <c r="AE165" s="317"/>
      <c r="AF165" s="317"/>
      <c r="AG165" s="317"/>
      <c r="AH165" s="317"/>
      <c r="AI165" s="317"/>
      <c r="AJ165" s="318"/>
      <c r="AK165" s="183"/>
      <c r="AL165" s="183"/>
      <c r="AM165" s="316"/>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c r="BO165" s="317"/>
      <c r="BP165" s="317"/>
      <c r="BQ165" s="318"/>
      <c r="BR165" s="112"/>
    </row>
    <row r="166" spans="3:70" ht="39" customHeight="1" x14ac:dyDescent="0.4">
      <c r="C166" s="101"/>
      <c r="D166" s="194"/>
      <c r="E166" s="194"/>
      <c r="F166" s="194"/>
      <c r="G166" s="194"/>
      <c r="H166" s="194"/>
      <c r="I166" s="194"/>
      <c r="J166" s="194"/>
      <c r="K166" s="194"/>
      <c r="L166" s="194"/>
      <c r="M166" s="213"/>
      <c r="N166" s="144"/>
      <c r="O166" s="145"/>
      <c r="P166" s="145"/>
      <c r="Q166" s="146"/>
      <c r="R166" s="119"/>
      <c r="S166" s="119"/>
      <c r="T166" s="119"/>
      <c r="U166" s="316"/>
      <c r="V166" s="317"/>
      <c r="W166" s="317"/>
      <c r="X166" s="317"/>
      <c r="Y166" s="317"/>
      <c r="Z166" s="317"/>
      <c r="AA166" s="317"/>
      <c r="AB166" s="317"/>
      <c r="AC166" s="317"/>
      <c r="AD166" s="317"/>
      <c r="AE166" s="317"/>
      <c r="AF166" s="317"/>
      <c r="AG166" s="317"/>
      <c r="AH166" s="317"/>
      <c r="AI166" s="317"/>
      <c r="AJ166" s="318"/>
      <c r="AK166" s="183"/>
      <c r="AL166" s="183"/>
      <c r="AM166" s="316"/>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8"/>
      <c r="BR166" s="112"/>
    </row>
    <row r="167" spans="3:70" ht="39" customHeight="1" x14ac:dyDescent="0.4">
      <c r="C167" s="101"/>
      <c r="D167" s="194"/>
      <c r="E167" s="194"/>
      <c r="F167" s="194"/>
      <c r="G167" s="194"/>
      <c r="H167" s="194"/>
      <c r="I167" s="194"/>
      <c r="J167" s="194"/>
      <c r="K167" s="194"/>
      <c r="L167" s="194"/>
      <c r="M167" s="213"/>
      <c r="N167" s="154"/>
      <c r="O167" s="155"/>
      <c r="P167" s="155"/>
      <c r="Q167" s="156"/>
      <c r="R167" s="119"/>
      <c r="S167" s="119"/>
      <c r="T167" s="119"/>
      <c r="U167" s="319"/>
      <c r="V167" s="320"/>
      <c r="W167" s="320"/>
      <c r="X167" s="320"/>
      <c r="Y167" s="320"/>
      <c r="Z167" s="320"/>
      <c r="AA167" s="320"/>
      <c r="AB167" s="320"/>
      <c r="AC167" s="320"/>
      <c r="AD167" s="320"/>
      <c r="AE167" s="320"/>
      <c r="AF167" s="320"/>
      <c r="AG167" s="320"/>
      <c r="AH167" s="320"/>
      <c r="AI167" s="320"/>
      <c r="AJ167" s="321"/>
      <c r="AK167" s="183"/>
      <c r="AL167" s="183"/>
      <c r="AM167" s="319"/>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581D-5D24-4F7B-8795-8F61FC986E72}">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北秋田市</v>
      </c>
      <c r="D11" s="8"/>
      <c r="E11" s="8"/>
      <c r="F11" s="8"/>
      <c r="G11" s="8"/>
      <c r="H11" s="8"/>
      <c r="I11" s="8"/>
      <c r="J11" s="8"/>
      <c r="K11" s="8"/>
      <c r="L11" s="8"/>
      <c r="M11" s="8"/>
      <c r="N11" s="8"/>
      <c r="O11" s="8"/>
      <c r="P11" s="8"/>
      <c r="Q11" s="8"/>
      <c r="R11" s="8"/>
      <c r="S11" s="8"/>
      <c r="T11" s="8"/>
      <c r="U11" s="22" t="str">
        <f>IF(COUNTIF([5]回答表!F17,"*")&gt;0,[5]回答表!F17,"")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農業集落排水施設</v>
      </c>
      <c r="AP11" s="10"/>
      <c r="AQ11" s="10"/>
      <c r="AR11" s="10"/>
      <c r="AS11" s="10"/>
      <c r="AT11" s="10"/>
      <c r="AU11" s="10"/>
      <c r="AV11" s="10"/>
      <c r="AW11" s="10"/>
      <c r="AX11" s="10"/>
      <c r="AY11" s="10"/>
      <c r="AZ11" s="10"/>
      <c r="BA11" s="10"/>
      <c r="BB11" s="10"/>
      <c r="BC11" s="10"/>
      <c r="BD11" s="10"/>
      <c r="BE11" s="10"/>
      <c r="BF11" s="11"/>
      <c r="BG11" s="21" t="str">
        <f>IF(COUNTIF([5]回答表!F19,"*")&gt;0,[5]回答表!F19,"")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v>
      </c>
      <c r="O164" s="131"/>
      <c r="P164" s="131"/>
      <c r="Q164" s="132"/>
      <c r="R164" s="119"/>
      <c r="S164" s="119"/>
      <c r="T164" s="119"/>
      <c r="U164" s="133" t="str">
        <f>IF([5]回答表!F17="下水道事業",IF([5]回答表!AD45="●",[5]回答表!B289,""),"")</f>
        <v>「北秋田市生活排水処理構想」に基づき、農業集落排水施設の統廃合及び公共下水道への編入等、処理施設の更新時期や受け入れ先の施設能力などを見極めながら、適切な時期に各地域の中核となる公共下水道処理場に集約予定。</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全体的なバランスを踏まえた財政計画や、統廃合までの施設の老朽化に伴う維持管理・修繕費及び統廃合後の旧施設の利活用等。</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B442-DD49-4EBC-B926-191DBDFE38F7}">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北秋田市</v>
      </c>
      <c r="D11" s="8"/>
      <c r="E11" s="8"/>
      <c r="F11" s="8"/>
      <c r="G11" s="8"/>
      <c r="H11" s="8"/>
      <c r="I11" s="8"/>
      <c r="J11" s="8"/>
      <c r="K11" s="8"/>
      <c r="L11" s="8"/>
      <c r="M11" s="8"/>
      <c r="N11" s="8"/>
      <c r="O11" s="8"/>
      <c r="P11" s="8"/>
      <c r="Q11" s="8"/>
      <c r="R11" s="8"/>
      <c r="S11" s="8"/>
      <c r="T11" s="8"/>
      <c r="U11" s="22" t="str">
        <f>IF(COUNTIF([6]回答表!F17,"*")&gt;0,[6]回答表!F17,"")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IF(COUNTIF([6]回答表!F19,"*")&gt;0,[6]回答表!F19,"")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
      </c>
      <c r="E24" s="80"/>
      <c r="F24" s="80"/>
      <c r="G24" s="80"/>
      <c r="H24" s="80"/>
      <c r="I24" s="80"/>
      <c r="J24" s="81"/>
      <c r="K24" s="79" t="str">
        <f>IF([6]回答表!R44="●","●","")</f>
        <v/>
      </c>
      <c r="L24" s="80"/>
      <c r="M24" s="80"/>
      <c r="N24" s="80"/>
      <c r="O24" s="80"/>
      <c r="P24" s="80"/>
      <c r="Q24" s="81"/>
      <c r="R24" s="79" t="str">
        <f>IF([6]回答表!R45="●","●","")</f>
        <v>●</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IF([6]回答表!X43="●","●","")</f>
        <v/>
      </c>
      <c r="O36" s="131"/>
      <c r="P36" s="131"/>
      <c r="Q36" s="132"/>
      <c r="R36" s="119"/>
      <c r="S36" s="119"/>
      <c r="T36" s="119"/>
      <c r="U36" s="133" t="str">
        <f>IF([6]回答表!X43="●",[6]回答表!B59,IF([6]回答表!AA43="●",[6]回答表!B79,""))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IF([6]回答表!X43="●",[6]回答表!G65,IF([6]回答表!AA43="●",[6]回答表!G85,""))</f>
        <v/>
      </c>
      <c r="AN38" s="83"/>
      <c r="AO38" s="83"/>
      <c r="AP38" s="83"/>
      <c r="AQ38" s="83"/>
      <c r="AR38" s="83"/>
      <c r="AS38" s="83"/>
      <c r="AT38" s="153"/>
      <c r="AU38" s="82" t="str">
        <f>IF([6]回答表!X43="●",[6]回答表!G66,IF([6]回答表!AA43="●",[6]回答表!G86,""))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IF([6]回答表!X43="●",[6]回答表!V65,IF([6]回答表!AA43="●",[6]回答表!V85,""))</f>
        <v/>
      </c>
      <c r="BG39" s="16"/>
      <c r="BH39" s="16"/>
      <c r="BI39" s="17"/>
      <c r="BJ39" s="150" t="str">
        <f>IF([6]回答表!X43="●",[6]回答表!V66,IF([6]回答表!AA43="●",[6]回答表!V86,""))</f>
        <v/>
      </c>
      <c r="BK39" s="16"/>
      <c r="BL39" s="16"/>
      <c r="BM39" s="17"/>
      <c r="BN39" s="150" t="str">
        <f>IF([6]回答表!X43="●",[6]回答表!V67,IF([6]回答表!AA43="●",[6]回答表!V87,""))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IF([6]回答表!X43="●",[6]回答表!O71,IF([6]回答表!AA43="●",[6]回答表!O91,""))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IF([6]回答表!X43="●",[6]回答表!O72,IF([6]回答表!AA43="●",[6]回答表!O92,""))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IF([6]回答表!X43="●",[6]回答表!O73,IF([6]回答表!AA43="●",[6]回答表!O93,""))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IF([6]回答表!X43="●",[6]回答表!O74,IF([6]回答表!AA43="●",[6]回答表!O94,""))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IF([6]回答表!X43="●",[6]回答表!AG71,IF([6]回答表!AA43="●",[6]回答表!AG91,""))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IF([6]回答表!X43="●",[6]回答表!AG72,IF([6]回答表!AA43="●",[6]回答表!AG92,""))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
      </c>
      <c r="O62" s="131"/>
      <c r="P62" s="131"/>
      <c r="Q62" s="132"/>
      <c r="R62" s="119"/>
      <c r="S62" s="119"/>
      <c r="T62" s="119"/>
      <c r="U62" s="133" t="str">
        <f>IF([6]回答表!X44="●",[6]回答表!B115,IF([6]回答表!AA44="●",[6]回答表!B127,""))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
      </c>
      <c r="AN65" s="83"/>
      <c r="AO65" s="83"/>
      <c r="AP65" s="83"/>
      <c r="AQ65" s="83"/>
      <c r="AR65" s="83"/>
      <c r="AS65" s="83"/>
      <c r="AT65" s="153"/>
      <c r="AU65" s="82" t="str">
        <f>IF([6]回答表!X44="●",[6]回答表!J122,IF([6]回答表!AA44="●",[6]回答表!J134,""))</f>
        <v/>
      </c>
      <c r="AV65" s="83"/>
      <c r="AW65" s="83"/>
      <c r="AX65" s="83"/>
      <c r="AY65" s="83"/>
      <c r="AZ65" s="83"/>
      <c r="BA65" s="83"/>
      <c r="BB65" s="153"/>
      <c r="BC65" s="120"/>
      <c r="BD65" s="109"/>
      <c r="BE65" s="109"/>
      <c r="BF65" s="150" t="str">
        <f>IF([6]回答表!X44="●",[6]回答表!V121,IF([6]回答表!AA44="●",[6]回答表!V133,""))</f>
        <v/>
      </c>
      <c r="BG65" s="151"/>
      <c r="BH65" s="151"/>
      <c r="BI65" s="151"/>
      <c r="BJ65" s="150" t="str">
        <f>IF([6]回答表!X44="●",[6]回答表!V122,IF([6]回答表!AA44="●",[6]回答表!V134,""))</f>
        <v/>
      </c>
      <c r="BK65" s="151"/>
      <c r="BL65" s="151"/>
      <c r="BM65" s="151"/>
      <c r="BN65" s="150" t="str">
        <f>IF([6]回答表!X44="●",[6]回答表!V123,IF([6]回答表!AA44="●",[6]回答表!V135,""))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IF([6]回答表!F17="下水道事業",IF([6]回答表!X45="●",[6]回答表!E212,IF([6]回答表!AA45="●",[6]回答表!E278,"")),"")</f>
        <v/>
      </c>
      <c r="BG142" s="151"/>
      <c r="BH142" s="151"/>
      <c r="BI142" s="151"/>
      <c r="BJ142" s="150" t="str">
        <f>IF([6]回答表!F17="下水道事業",IF([6]回答表!X45="●",[6]回答表!E213,IF([6]回答表!AA45="●",[6]回答表!E279,"")),"")</f>
        <v/>
      </c>
      <c r="BK142" s="151"/>
      <c r="BL142" s="151"/>
      <c r="BM142" s="151"/>
      <c r="BN142" s="150" t="str">
        <f>IF([6]回答表!F17="下水道事業",IF([6]回答表!X45="●",[6]回答表!E214,IF([6]回答表!AA45="●",[6]回答表!E280,"")),"")</f>
        <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
      </c>
      <c r="V147" s="83"/>
      <c r="W147" s="83"/>
      <c r="X147" s="83"/>
      <c r="Y147" s="83"/>
      <c r="Z147" s="83"/>
      <c r="AA147" s="83"/>
      <c r="AB147" s="153"/>
      <c r="AC147" s="82" t="str">
        <f>IF([6]回答表!F17="下水道事業",IF([6]回答表!X45="●",[6]回答表!Y196,IF([6]回答表!AA45="●",[6]回答表!Y262,"")),"")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c>
      <c r="V153" s="83"/>
      <c r="W153" s="83"/>
      <c r="X153" s="83"/>
      <c r="Y153" s="83"/>
      <c r="Z153" s="83"/>
      <c r="AA153" s="83"/>
      <c r="AB153" s="153"/>
      <c r="AC153" s="82" t="str">
        <f>IF([6]回答表!F17="下水道事業",IF([6]回答表!X45="●",[6]回答表!Y199,IF([6]回答表!AA45="●",[6]回答表!Y265,"")),"")</f>
        <v/>
      </c>
      <c r="AD153" s="83"/>
      <c r="AE153" s="83"/>
      <c r="AF153" s="83"/>
      <c r="AG153" s="83"/>
      <c r="AH153" s="83"/>
      <c r="AI153" s="83"/>
      <c r="AJ153" s="153"/>
      <c r="AK153" s="82" t="str">
        <f>IF([6]回答表!F17="下水道事業",IF([6]回答表!X45="●",[6]回答表!Y200,IF([6]回答表!AA45="●",[6]回答表!Y266,"")),"")</f>
        <v/>
      </c>
      <c r="AL153" s="83"/>
      <c r="AM153" s="83"/>
      <c r="AN153" s="83"/>
      <c r="AO153" s="83"/>
      <c r="AP153" s="83"/>
      <c r="AQ153" s="83"/>
      <c r="AR153" s="153"/>
      <c r="AS153" s="82" t="str">
        <f>IF([6]回答表!F17="下水道事業",IF([6]回答表!X45="●",[6]回答表!Y201,IF([6]回答表!AA45="●",[6]回答表!Y267,"")),"")</f>
        <v/>
      </c>
      <c r="AT153" s="83"/>
      <c r="AU153" s="83"/>
      <c r="AV153" s="83"/>
      <c r="AW153" s="83"/>
      <c r="AX153" s="83"/>
      <c r="AY153" s="83"/>
      <c r="AZ153" s="153"/>
      <c r="BA153" s="82" t="str">
        <f>IF([6]回答表!F17="下水道事業",IF([6]回答表!X45="●",[6]回答表!Y202,IF([6]回答表!AA45="●",[6]回答表!Y268,"")),"")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c>
      <c r="V159" s="83"/>
      <c r="W159" s="83"/>
      <c r="X159" s="83"/>
      <c r="Y159" s="83"/>
      <c r="Z159" s="83"/>
      <c r="AA159" s="83"/>
      <c r="AB159" s="153"/>
      <c r="AC159" s="82" t="str">
        <f>IF([6]回答表!F17="下水道事業",IF([6]回答表!X45="●",[6]回答表!Y208,IF([6]回答表!AA45="●",[6]回答表!Y274,"")),"")</f>
        <v/>
      </c>
      <c r="AD159" s="83"/>
      <c r="AE159" s="83"/>
      <c r="AF159" s="83"/>
      <c r="AG159" s="83"/>
      <c r="AH159" s="83"/>
      <c r="AI159" s="83"/>
      <c r="AJ159" s="153"/>
      <c r="AK159" s="82" t="str">
        <f>IF([6]回答表!F17="下水道事業",IF([6]回答表!X45="●",[6]回答表!Y209,IF([6]回答表!AA45="●",[6]回答表!Y275,"")),"")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v>
      </c>
      <c r="O164" s="131"/>
      <c r="P164" s="131"/>
      <c r="Q164" s="132"/>
      <c r="R164" s="119"/>
      <c r="S164" s="119"/>
      <c r="T164" s="119"/>
      <c r="U164" s="133" t="str">
        <f>IF([6]回答表!F17="下水道事業",IF([6]回答表!AD45="●",[6]回答表!B289,""),"")</f>
        <v>「北秋田市生活排水処理構想」に基づき、人口変動を鑑みつつ個人設置型の浄化槽との公平性を保つため、浄化槽使用料等の見直し及び個人設置型浄化槽の普及促進を図る。</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旧町の汚水処理事業として、市町村設置型浄化槽の維持管理を主たる目的としてきたが、人口減少の加速化等に伴う浄化槽事業の継続及び維持管理等。</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95B0-AD8C-43A6-B293-64BC5954355E}">
  <sheetPr>
    <pageSetUpPr fitToPage="1"/>
  </sheetPr>
  <dimension ref="A1:CN315"/>
  <sheetViews>
    <sheetView showZeros="0" view="pageBreakPreview" zoomScale="60" zoomScaleNormal="55" workbookViewId="0">
      <selection activeCell="AU30" sqref="AU3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IF(COUNTIF([8]回答表!K15,"*")&gt;0,[8]回答表!K15,"")</f>
        <v>北秋田市</v>
      </c>
      <c r="D11" s="8"/>
      <c r="E11" s="8"/>
      <c r="F11" s="8"/>
      <c r="G11" s="8"/>
      <c r="H11" s="8"/>
      <c r="I11" s="8"/>
      <c r="J11" s="8"/>
      <c r="K11" s="8"/>
      <c r="L11" s="8"/>
      <c r="M11" s="8"/>
      <c r="N11" s="8"/>
      <c r="O11" s="8"/>
      <c r="P11" s="8"/>
      <c r="Q11" s="8"/>
      <c r="R11" s="8"/>
      <c r="S11" s="8"/>
      <c r="T11" s="8"/>
      <c r="U11" s="22" t="str">
        <f>IF(COUNTIF([8]回答表!F17,"*")&gt;0,[8]回答表!F17,"")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IF(COUNTIF([8]回答表!W17,"*")&gt;0,[8]回答表!W17,"")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IF(COUNTIF([8]回答表!F19,"*")&gt;0,[8]回答表!F19,"")</f>
        <v>介護サービス事業特別会計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IF([8]回答表!R43="●","●","")</f>
        <v/>
      </c>
      <c r="E24" s="80"/>
      <c r="F24" s="80"/>
      <c r="G24" s="80"/>
      <c r="H24" s="80"/>
      <c r="I24" s="80"/>
      <c r="J24" s="81"/>
      <c r="K24" s="79" t="str">
        <f>IF([8]回答表!R44="●","●","")</f>
        <v>●</v>
      </c>
      <c r="L24" s="80"/>
      <c r="M24" s="80"/>
      <c r="N24" s="80"/>
      <c r="O24" s="80"/>
      <c r="P24" s="80"/>
      <c r="Q24" s="81"/>
      <c r="R24" s="79" t="str">
        <f>IF([8]回答表!R45="●","●","")</f>
        <v/>
      </c>
      <c r="S24" s="80"/>
      <c r="T24" s="80"/>
      <c r="U24" s="80"/>
      <c r="V24" s="80"/>
      <c r="W24" s="80"/>
      <c r="X24" s="81"/>
      <c r="Y24" s="79" t="str">
        <f>IF([8]回答表!R46="●","●","")</f>
        <v>●</v>
      </c>
      <c r="Z24" s="80"/>
      <c r="AA24" s="80"/>
      <c r="AB24" s="80"/>
      <c r="AC24" s="80"/>
      <c r="AD24" s="80"/>
      <c r="AE24" s="81"/>
      <c r="AF24" s="79" t="str">
        <f>IF([8]回答表!R47="●","●","")</f>
        <v/>
      </c>
      <c r="AG24" s="80"/>
      <c r="AH24" s="80"/>
      <c r="AI24" s="80"/>
      <c r="AJ24" s="80"/>
      <c r="AK24" s="80"/>
      <c r="AL24" s="81"/>
      <c r="AM24" s="79" t="str">
        <f>IF([8]回答表!R48="●","●","")</f>
        <v/>
      </c>
      <c r="AN24" s="80"/>
      <c r="AO24" s="80"/>
      <c r="AP24" s="80"/>
      <c r="AQ24" s="80"/>
      <c r="AR24" s="80"/>
      <c r="AS24" s="81"/>
      <c r="AT24" s="79" t="str">
        <f>IF([8]回答表!R49="●","●","")</f>
        <v/>
      </c>
      <c r="AU24" s="80"/>
      <c r="AV24" s="80"/>
      <c r="AW24" s="80"/>
      <c r="AX24" s="80"/>
      <c r="AY24" s="80"/>
      <c r="AZ24" s="81"/>
      <c r="BA24" s="68"/>
      <c r="BB24" s="82" t="str">
        <f>IF([8]回答表!R50="●","●","")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IF([8]回答表!X43="●","●","")</f>
        <v/>
      </c>
      <c r="O36" s="131"/>
      <c r="P36" s="131"/>
      <c r="Q36" s="132"/>
      <c r="R36" s="119"/>
      <c r="S36" s="119"/>
      <c r="T36" s="119"/>
      <c r="U36" s="133" t="str">
        <f>IF([8]回答表!X43="●",[8]回答表!B59,IF([8]回答表!AA43="●",[8]回答表!B79,""))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IF([8]回答表!X43="●",[8]回答表!S65,IF([8]回答表!AA43="●",[8]回答表!S85,""))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IF([8]回答表!X43="●",[8]回答表!G65,IF([8]回答表!AA43="●",[8]回答表!G85,""))</f>
        <v/>
      </c>
      <c r="AN38" s="83"/>
      <c r="AO38" s="83"/>
      <c r="AP38" s="83"/>
      <c r="AQ38" s="83"/>
      <c r="AR38" s="83"/>
      <c r="AS38" s="83"/>
      <c r="AT38" s="153"/>
      <c r="AU38" s="82" t="str">
        <f>IF([8]回答表!X43="●",[8]回答表!G66,IF([8]回答表!AA43="●",[8]回答表!G86,""))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IF([8]回答表!X43="●",[8]回答表!V65,IF([8]回答表!AA43="●",[8]回答表!V85,""))</f>
        <v/>
      </c>
      <c r="BG39" s="16"/>
      <c r="BH39" s="16"/>
      <c r="BI39" s="17"/>
      <c r="BJ39" s="150" t="str">
        <f>IF([8]回答表!X43="●",[8]回答表!V66,IF([8]回答表!AA43="●",[8]回答表!V86,""))</f>
        <v/>
      </c>
      <c r="BK39" s="16"/>
      <c r="BL39" s="16"/>
      <c r="BM39" s="17"/>
      <c r="BN39" s="150" t="str">
        <f>IF([8]回答表!X43="●",[8]回答表!V67,IF([8]回答表!AA43="●",[8]回答表!V87,""))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IF([8]回答表!X43="●",[8]回答表!O71,IF([8]回答表!AA43="●",[8]回答表!O91,""))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IF([8]回答表!X43="●",[8]回答表!O72,IF([8]回答表!AA43="●",[8]回答表!O92,""))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IF([8]回答表!AA43="●","●","")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IF([8]回答表!X43="●",[8]回答表!O73,IF([8]回答表!AA43="●",[8]回答表!O93,""))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IF([8]回答表!X43="●",[8]回答表!O74,IF([8]回答表!AA43="●",[8]回答表!O94,""))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IF([8]回答表!X43="●",[8]回答表!AG71,IF([8]回答表!AA43="●",[8]回答表!AG91,""))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IF([8]回答表!X43="●",[8]回答表!AG72,IF([8]回答表!AA43="●",[8]回答表!AG92,""))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IF([8]回答表!AD43="●","●","")</f>
        <v/>
      </c>
      <c r="O51" s="131"/>
      <c r="P51" s="131"/>
      <c r="Q51" s="132"/>
      <c r="R51" s="119"/>
      <c r="S51" s="119"/>
      <c r="T51" s="119"/>
      <c r="U51" s="133" t="str">
        <f>IF([8]回答表!AD43="●",[8]回答表!B99,"")</f>
        <v/>
      </c>
      <c r="V51" s="134"/>
      <c r="W51" s="134"/>
      <c r="X51" s="134"/>
      <c r="Y51" s="134"/>
      <c r="Z51" s="134"/>
      <c r="AA51" s="134"/>
      <c r="AB51" s="134"/>
      <c r="AC51" s="134"/>
      <c r="AD51" s="134"/>
      <c r="AE51" s="134"/>
      <c r="AF51" s="134"/>
      <c r="AG51" s="134"/>
      <c r="AH51" s="134"/>
      <c r="AI51" s="134"/>
      <c r="AJ51" s="135"/>
      <c r="AK51" s="183"/>
      <c r="AL51" s="183"/>
      <c r="AM51" s="133" t="str">
        <f>IF([8]回答表!AD43="●",[8]回答表!B104,"")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IF([8]回答表!X44="●","●","")</f>
        <v>●</v>
      </c>
      <c r="O62" s="131"/>
      <c r="P62" s="131"/>
      <c r="Q62" s="132"/>
      <c r="R62" s="119"/>
      <c r="S62" s="119"/>
      <c r="T62" s="119"/>
      <c r="U62" s="133" t="str">
        <f>IF([8]回答表!X44="●",[8]回答表!B115,IF([8]回答表!AA44="●",[8]回答表!B127,""))</f>
        <v>介護老人保健施設を中核とする在宅複合型施設を民間事業者に譲渡した。</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IF([8]回答表!X44="●",[8]回答表!S121,IF([8]回答表!AA44="●",[8]回答表!S133,""))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IF([8]回答表!X44="●",[8]回答表!J121,IF([8]回答表!AA44="●",[8]回答表!J133,""))</f>
        <v>●</v>
      </c>
      <c r="AN65" s="83"/>
      <c r="AO65" s="83"/>
      <c r="AP65" s="83"/>
      <c r="AQ65" s="83"/>
      <c r="AR65" s="83"/>
      <c r="AS65" s="83"/>
      <c r="AT65" s="153"/>
      <c r="AU65" s="82" t="str">
        <f>IF([8]回答表!X44="●",[8]回答表!J122,IF([8]回答表!AA44="●",[8]回答表!J134,""))</f>
        <v xml:space="preserve"> </v>
      </c>
      <c r="AV65" s="83"/>
      <c r="AW65" s="83"/>
      <c r="AX65" s="83"/>
      <c r="AY65" s="83"/>
      <c r="AZ65" s="83"/>
      <c r="BA65" s="83"/>
      <c r="BB65" s="153"/>
      <c r="BC65" s="120"/>
      <c r="BD65" s="109"/>
      <c r="BE65" s="109"/>
      <c r="BF65" s="150">
        <f>IF([8]回答表!X44="●",[8]回答表!V121,IF([8]回答表!AA44="●",[8]回答表!V133,""))</f>
        <v>31</v>
      </c>
      <c r="BG65" s="151"/>
      <c r="BH65" s="151"/>
      <c r="BI65" s="151"/>
      <c r="BJ65" s="150">
        <f>IF([8]回答表!X44="●",[8]回答表!V122,IF([8]回答表!AA44="●",[8]回答表!V134,""))</f>
        <v>4</v>
      </c>
      <c r="BK65" s="151"/>
      <c r="BL65" s="151"/>
      <c r="BM65" s="151"/>
      <c r="BN65" s="150">
        <f>IF([8]回答表!X44="●",[8]回答表!V123,IF([8]回答表!AA44="●",[8]回答表!V135,""))</f>
        <v>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IF([8]回答表!AA44="●","●","")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IF([8]回答表!AD44="●","●","")</f>
        <v/>
      </c>
      <c r="O74" s="131"/>
      <c r="P74" s="131"/>
      <c r="Q74" s="132"/>
      <c r="R74" s="119"/>
      <c r="S74" s="119"/>
      <c r="T74" s="119"/>
      <c r="U74" s="133" t="str">
        <f>IF([8]回答表!AD44="●",[8]回答表!B140,"")</f>
        <v/>
      </c>
      <c r="V74" s="134"/>
      <c r="W74" s="134"/>
      <c r="X74" s="134"/>
      <c r="Y74" s="134"/>
      <c r="Z74" s="134"/>
      <c r="AA74" s="134"/>
      <c r="AB74" s="134"/>
      <c r="AC74" s="134"/>
      <c r="AD74" s="134"/>
      <c r="AE74" s="134"/>
      <c r="AF74" s="134"/>
      <c r="AG74" s="134"/>
      <c r="AH74" s="134"/>
      <c r="AI74" s="134"/>
      <c r="AJ74" s="135"/>
      <c r="AK74" s="183"/>
      <c r="AL74" s="183"/>
      <c r="AM74" s="133" t="str">
        <f>IF([8]回答表!AD44="●",[8]回答表!B146,"")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IF([8]回答表!F17="水道事業",IF([8]回答表!X45="●","●",""),"")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IF([8]回答表!F17="水道事業",IF([8]回答表!X45="●",[8]回答表!B158,IF([8]回答表!AA45="●",[8]回答表!B223,"")),"")</f>
        <v/>
      </c>
      <c r="AN86" s="201"/>
      <c r="AO86" s="201"/>
      <c r="AP86" s="201"/>
      <c r="AQ86" s="201"/>
      <c r="AR86" s="201"/>
      <c r="AS86" s="201"/>
      <c r="AT86" s="201"/>
      <c r="AU86" s="201"/>
      <c r="AV86" s="201"/>
      <c r="AW86" s="201"/>
      <c r="AX86" s="201"/>
      <c r="AY86" s="201"/>
      <c r="AZ86" s="201"/>
      <c r="BA86" s="201"/>
      <c r="BB86" s="201"/>
      <c r="BC86" s="202"/>
      <c r="BD86" s="109"/>
      <c r="BE86" s="109"/>
      <c r="BF86" s="138" t="str">
        <f>IF([8]回答表!F17="水道事業",IF([8]回答表!X45="●",[8]回答表!B212,IF([8]回答表!AA45="●",[8]回答表!B278,"")),"")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IF([8]回答表!F17="水道事業",IF([8]回答表!X45="●",[8]回答表!J166,IF([8]回答表!AA45="●",[8]回答表!J231,"")),"")</f>
        <v/>
      </c>
      <c r="V88" s="83"/>
      <c r="W88" s="83"/>
      <c r="X88" s="83"/>
      <c r="Y88" s="83"/>
      <c r="Z88" s="83"/>
      <c r="AA88" s="83"/>
      <c r="AB88" s="153"/>
      <c r="AC88" s="82" t="str">
        <f>IF([8]回答表!F17="水道事業",IF([8]回答表!X45="●",[8]回答表!J173,IF([8]回答表!AA45="●",[8]回答表!J238,"")),"")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IF([8]回答表!F17="水道事業",IF([8]回答表!X45="●",[8]回答表!E212,IF([8]回答表!AA45="●",[8]回答表!E278,"")),"")</f>
        <v/>
      </c>
      <c r="BG89" s="151"/>
      <c r="BH89" s="151"/>
      <c r="BI89" s="151"/>
      <c r="BJ89" s="150" t="str">
        <f>IF([8]回答表!F17="水道事業",IF([8]回答表!X45="●",[8]回答表!E213,IF([8]回答表!AA45="●",[8]回答表!E279,"")),"")</f>
        <v/>
      </c>
      <c r="BK89" s="151"/>
      <c r="BL89" s="151"/>
      <c r="BM89" s="151"/>
      <c r="BN89" s="150" t="str">
        <f>IF([8]回答表!F17="水道事業",IF([8]回答表!X45="●",[8]回答表!E214,IF([8]回答表!AA45="●",[8]回答表!E280,"")),"")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IF([8]回答表!F17="水道事業",IF([8]回答表!AA45="●","●",""),"")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IF([8]回答表!F17="水道事業",IF([8]回答表!X45="●",[8]回答表!J176,IF([8]回答表!AA45="●",[8]回答表!J241,"")),"")</f>
        <v/>
      </c>
      <c r="V93" s="83"/>
      <c r="W93" s="83"/>
      <c r="X93" s="83"/>
      <c r="Y93" s="83"/>
      <c r="Z93" s="83"/>
      <c r="AA93" s="83"/>
      <c r="AB93" s="153"/>
      <c r="AC93" s="82" t="str">
        <f>IF([8]回答表!F17="水道事業",IF([8]回答表!X45="●",[8]回答表!J180,IF([8]回答表!AA45="●",[8]回答表!J245,"")),"")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IF([8]回答表!F17="水道事業",IF([8]回答表!AD45="○","○",""),"")</f>
        <v/>
      </c>
      <c r="O98" s="131"/>
      <c r="P98" s="131"/>
      <c r="Q98" s="132"/>
      <c r="R98" s="119"/>
      <c r="S98" s="119"/>
      <c r="T98" s="119"/>
      <c r="U98" s="133" t="str">
        <f>IF([8]回答表!F17="水道事業",IF([8]回答表!AD45="●",[8]回答表!B289,""),"")</f>
        <v/>
      </c>
      <c r="V98" s="134"/>
      <c r="W98" s="134"/>
      <c r="X98" s="134"/>
      <c r="Y98" s="134"/>
      <c r="Z98" s="134"/>
      <c r="AA98" s="134"/>
      <c r="AB98" s="134"/>
      <c r="AC98" s="134"/>
      <c r="AD98" s="134"/>
      <c r="AE98" s="134"/>
      <c r="AF98" s="134"/>
      <c r="AG98" s="134"/>
      <c r="AH98" s="134"/>
      <c r="AI98" s="134"/>
      <c r="AJ98" s="135"/>
      <c r="AK98" s="183"/>
      <c r="AL98" s="183"/>
      <c r="AM98" s="133" t="str">
        <f>IF([8]回答表!F17="水道事業",IF([8]回答表!AD45="●",[8]回答表!B295,""),"")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IF([8]回答表!F17="簡易水道事業",IF([8]回答表!X45="●",[8]回答表!B158,IF([8]回答表!AA45="●",[8]回答表!B223,"")),"")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IF([8]回答表!F17="簡易水道事業",IF([8]回答表!X45="●",[8]回答表!B212,IF([8]回答表!AA45="●",[8]回答表!B278,"")),"")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IF([8]回答表!F17="簡易水道事業",IF([8]回答表!X45="●","●",""),"")</f>
        <v/>
      </c>
      <c r="O112" s="131"/>
      <c r="P112" s="131"/>
      <c r="Q112" s="132"/>
      <c r="R112" s="119"/>
      <c r="S112" s="119"/>
      <c r="T112" s="119"/>
      <c r="U112" s="82" t="str">
        <f>IF([8]回答表!F17="簡易水道事業",IF([8]回答表!X45="●",[8]回答表!Y185,IF([8]回答表!AA45="●",[8]回答表!Y251,"")),"")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IF([8]回答表!F17="簡易水道事業",IF([8]回答表!X45="●",[8]回答表!E212,IF([8]回答表!AA45="●",[8]回答表!E278,"")),"")</f>
        <v/>
      </c>
      <c r="BG113" s="151"/>
      <c r="BH113" s="151"/>
      <c r="BI113" s="151"/>
      <c r="BJ113" s="150" t="str">
        <f>IF([8]回答表!F17="簡易水道事業",IF([8]回答表!X45="●",[8]回答表!E213,IF([8]回答表!AA45="●",[8]回答表!E279,"")),"")</f>
        <v/>
      </c>
      <c r="BK113" s="151"/>
      <c r="BL113" s="151"/>
      <c r="BM113" s="151"/>
      <c r="BN113" s="150" t="str">
        <f>IF([8]回答表!F17="簡易水道事業",IF([8]回答表!X45="●",[8]回答表!E214,IF([8]回答表!AA45="●",[8]回答表!E280,"")),"")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IF([8]回答表!F17="簡易水道事業",IF([8]回答表!X45="●",[8]回答表!Y186,IF([8]回答表!AA45="●",[8]回答表!Y252,"")),"")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IF([8]回答表!F17="簡易水道事業",IF([8]回答表!AA45="●","●",""),"")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IF([8]回答表!F17="簡易水道事業",IF([8]回答表!X45="●",[8]回答表!Y187,IF([8]回答表!AA45="●",[8]回答表!Y253,"")),"")</f>
        <v/>
      </c>
      <c r="V122" s="83"/>
      <c r="W122" s="83"/>
      <c r="X122" s="83"/>
      <c r="Y122" s="83"/>
      <c r="Z122" s="83"/>
      <c r="AA122" s="83"/>
      <c r="AB122" s="83"/>
      <c r="AC122" s="83"/>
      <c r="AD122" s="83"/>
      <c r="AE122" s="83"/>
      <c r="AF122" s="83"/>
      <c r="AG122" s="83"/>
      <c r="AH122" s="83"/>
      <c r="AI122" s="83"/>
      <c r="AJ122" s="153"/>
      <c r="AK122" s="68"/>
      <c r="AL122" s="68"/>
      <c r="AM122" s="233" t="str">
        <f>IF([8]回答表!F17="簡易水道事業",IF([8]回答表!X45="●",[8]回答表!Y189,IF([8]回答表!AA45="●",[8]回答表!Y255,"")),"")</f>
        <v/>
      </c>
      <c r="AN122" s="233"/>
      <c r="AO122" s="233"/>
      <c r="AP122" s="233"/>
      <c r="AQ122" s="233"/>
      <c r="AR122" s="233"/>
      <c r="AS122" s="233" t="str">
        <f>IF([8]回答表!F17="簡易水道事業",IF([8]回答表!X45="●",[8]回答表!Y190,IF([8]回答表!AA45="●",[8]回答表!Y256,"")),"")</f>
        <v/>
      </c>
      <c r="AT122" s="233"/>
      <c r="AU122" s="233"/>
      <c r="AV122" s="233"/>
      <c r="AW122" s="233"/>
      <c r="AX122" s="233"/>
      <c r="AY122" s="233" t="str">
        <f>IF([8]回答表!F17="簡易水道事業",IF([8]回答表!X45="●",[8]回答表!Y191,IF([8]回答表!AA45="●",[8]回答表!Y257,"")),"")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IF([8]回答表!F17="簡易水道事業",IF([8]回答表!AD45="●","●",""),"")</f>
        <v/>
      </c>
      <c r="O127" s="131"/>
      <c r="P127" s="131"/>
      <c r="Q127" s="132"/>
      <c r="R127" s="119"/>
      <c r="S127" s="119"/>
      <c r="T127" s="119"/>
      <c r="U127" s="133" t="str">
        <f>IF([8]回答表!F17="簡易水道事業",IF([8]回答表!AD45="●",[8]回答表!B289,""),"")</f>
        <v/>
      </c>
      <c r="V127" s="134"/>
      <c r="W127" s="134"/>
      <c r="X127" s="134"/>
      <c r="Y127" s="134"/>
      <c r="Z127" s="134"/>
      <c r="AA127" s="134"/>
      <c r="AB127" s="134"/>
      <c r="AC127" s="134"/>
      <c r="AD127" s="134"/>
      <c r="AE127" s="134"/>
      <c r="AF127" s="134"/>
      <c r="AG127" s="134"/>
      <c r="AH127" s="134"/>
      <c r="AI127" s="134"/>
      <c r="AJ127" s="135"/>
      <c r="AK127" s="183"/>
      <c r="AL127" s="183"/>
      <c r="AM127" s="133" t="str">
        <f>IF([8]回答表!F17="簡易水道事業",IF([8]回答表!AD45="●",[8]回答表!B295,""),"")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IF([8]回答表!F17="下水道事業",IF([8]回答表!X45="●","●",""),"")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IF([8]回答表!F17="下水道事業",IF([8]回答表!X45="●",[8]回答表!B158,IF([8]回答表!AA45="●",[8]回答表!B223,"")),"")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IF([8]回答表!F17="下水道事業",IF([8]回答表!X45="●",[8]回答表!B212,IF([8]回答表!AA45="●",[8]回答表!B278,"")),"")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IF([8]回答表!F17="下水道事業",IF([8]回答表!X45="●",[8]回答表!Y193,IF([8]回答表!AA45="●",[8]回答表!Y259,"")),"")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IF([8]回答表!F17="下水道事業",IF([8]回答表!X45="●",[8]回答表!E212,IF([8]回答表!AA45="●",[8]回答表!E278,"")),"")</f>
        <v/>
      </c>
      <c r="BG142" s="151"/>
      <c r="BH142" s="151"/>
      <c r="BI142" s="151"/>
      <c r="BJ142" s="150" t="str">
        <f>IF([8]回答表!F17="下水道事業",IF([8]回答表!X45="●",[8]回答表!E213,IF([8]回答表!AA45="●",[8]回答表!E279,"")),"")</f>
        <v/>
      </c>
      <c r="BK142" s="151"/>
      <c r="BL142" s="151"/>
      <c r="BM142" s="151"/>
      <c r="BN142" s="150" t="str">
        <f>IF([8]回答表!F17="下水道事業",IF([8]回答表!X45="●",[8]回答表!E214,IF([8]回答表!AA45="●",[8]回答表!E280,"")),"")</f>
        <v/>
      </c>
      <c r="BO142" s="151"/>
      <c r="BP142" s="151"/>
      <c r="BQ142" s="152"/>
      <c r="BR142" s="112"/>
      <c r="BX142" s="200" t="str">
        <f>IF([8]回答表!AQ20="下水道事業",IF([8]回答表!BI48="○",[8]回答表!AM161,IF([8]回答表!BL48="○",[8]回答表!AM226,"")),"")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IF([8]回答表!F17="下水道事業",IF([8]回答表!X45="●",[8]回答表!Y195,IF([8]回答表!AA45="●",[8]回答表!Y261,"")),"")</f>
        <v/>
      </c>
      <c r="V147" s="83"/>
      <c r="W147" s="83"/>
      <c r="X147" s="83"/>
      <c r="Y147" s="83"/>
      <c r="Z147" s="83"/>
      <c r="AA147" s="83"/>
      <c r="AB147" s="153"/>
      <c r="AC147" s="82" t="str">
        <f>IF([8]回答表!F17="下水道事業",IF([8]回答表!X45="●",[8]回答表!Y196,IF([8]回答表!AA45="●",[8]回答表!Y262,"")),"")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IF([8]回答表!F17="下水道事業",IF([8]回答表!X45="●",[8]回答表!Y198,IF([8]回答表!AA45="●",[8]回答表!Y264,"")),"")</f>
        <v/>
      </c>
      <c r="V153" s="83"/>
      <c r="W153" s="83"/>
      <c r="X153" s="83"/>
      <c r="Y153" s="83"/>
      <c r="Z153" s="83"/>
      <c r="AA153" s="83"/>
      <c r="AB153" s="153"/>
      <c r="AC153" s="82" t="str">
        <f>IF([8]回答表!F17="下水道事業",IF([8]回答表!X45="●",[8]回答表!Y199,IF([8]回答表!AA45="●",[8]回答表!Y265,"")),"")</f>
        <v/>
      </c>
      <c r="AD153" s="83"/>
      <c r="AE153" s="83"/>
      <c r="AF153" s="83"/>
      <c r="AG153" s="83"/>
      <c r="AH153" s="83"/>
      <c r="AI153" s="83"/>
      <c r="AJ153" s="153"/>
      <c r="AK153" s="82" t="str">
        <f>IF([8]回答表!F17="下水道事業",IF([8]回答表!X45="●",[8]回答表!Y200,IF([8]回答表!AA45="●",[8]回答表!Y266,"")),"")</f>
        <v/>
      </c>
      <c r="AL153" s="83"/>
      <c r="AM153" s="83"/>
      <c r="AN153" s="83"/>
      <c r="AO153" s="83"/>
      <c r="AP153" s="83"/>
      <c r="AQ153" s="83"/>
      <c r="AR153" s="153"/>
      <c r="AS153" s="82" t="str">
        <f>IF([8]回答表!F17="下水道事業",IF([8]回答表!X45="●",[8]回答表!Y201,IF([8]回答表!AA45="●",[8]回答表!Y267,"")),"")</f>
        <v/>
      </c>
      <c r="AT153" s="83"/>
      <c r="AU153" s="83"/>
      <c r="AV153" s="83"/>
      <c r="AW153" s="83"/>
      <c r="AX153" s="83"/>
      <c r="AY153" s="83"/>
      <c r="AZ153" s="153"/>
      <c r="BA153" s="82" t="str">
        <f>IF([8]回答表!F17="下水道事業",IF([8]回答表!X45="●",[8]回答表!Y202,IF([8]回答表!AA45="●",[8]回答表!Y268,"")),"")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IF([8]回答表!F17="下水道事業",IF([8]回答表!AA45="●","●",""),"")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IF([8]回答表!F17="下水道事業",IF([8]回答表!X45="●",[8]回答表!Y207,IF([8]回答表!AA45="●",[8]回答表!Y273,"")),"")</f>
        <v/>
      </c>
      <c r="V159" s="83"/>
      <c r="W159" s="83"/>
      <c r="X159" s="83"/>
      <c r="Y159" s="83"/>
      <c r="Z159" s="83"/>
      <c r="AA159" s="83"/>
      <c r="AB159" s="153"/>
      <c r="AC159" s="82" t="str">
        <f>IF([8]回答表!F17="下水道事業",IF([8]回答表!X45="●",[8]回答表!Y208,IF([8]回答表!AA45="●",[8]回答表!Y274,"")),"")</f>
        <v/>
      </c>
      <c r="AD159" s="83"/>
      <c r="AE159" s="83"/>
      <c r="AF159" s="83"/>
      <c r="AG159" s="83"/>
      <c r="AH159" s="83"/>
      <c r="AI159" s="83"/>
      <c r="AJ159" s="153"/>
      <c r="AK159" s="82" t="str">
        <f>IF([8]回答表!F17="下水道事業",IF([8]回答表!X45="●",[8]回答表!Y209,IF([8]回答表!AA45="●",[8]回答表!Y275,"")),"")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IF([8]回答表!F17="下水道事業",IF([8]回答表!AD45="●","●",""),"")</f>
        <v/>
      </c>
      <c r="O164" s="131"/>
      <c r="P164" s="131"/>
      <c r="Q164" s="132"/>
      <c r="R164" s="119"/>
      <c r="S164" s="119"/>
      <c r="T164" s="119"/>
      <c r="U164" s="133" t="str">
        <f>IF([8]回答表!F17="下水道事業",IF([8]回答表!AD45="●",[8]回答表!B289,""),"")</f>
        <v/>
      </c>
      <c r="V164" s="134"/>
      <c r="W164" s="134"/>
      <c r="X164" s="134"/>
      <c r="Y164" s="134"/>
      <c r="Z164" s="134"/>
      <c r="AA164" s="134"/>
      <c r="AB164" s="134"/>
      <c r="AC164" s="134"/>
      <c r="AD164" s="134"/>
      <c r="AE164" s="134"/>
      <c r="AF164" s="134"/>
      <c r="AG164" s="134"/>
      <c r="AH164" s="134"/>
      <c r="AI164" s="134"/>
      <c r="AJ164" s="135"/>
      <c r="AK164" s="183"/>
      <c r="AL164" s="183"/>
      <c r="AM164" s="133" t="str">
        <f>IF([8]回答表!F17="下水道事業",IF([8]回答表!AD45="●",[8]回答表!B295,""),"")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IF([8]回答表!BD17="●",IF([8]回答表!X45="●","●",""),"")</f>
        <v/>
      </c>
      <c r="O176" s="131"/>
      <c r="P176" s="131"/>
      <c r="Q176" s="132"/>
      <c r="R176" s="119"/>
      <c r="S176" s="119"/>
      <c r="T176" s="119"/>
      <c r="U176" s="133" t="str">
        <f>IF([8]回答表!BD17="●",IF([8]回答表!X45="●",[8]回答表!B158,IF([8]回答表!AA45="●",[8]回答表!B223,"")),"")</f>
        <v/>
      </c>
      <c r="V176" s="134"/>
      <c r="W176" s="134"/>
      <c r="X176" s="134"/>
      <c r="Y176" s="134"/>
      <c r="Z176" s="134"/>
      <c r="AA176" s="134"/>
      <c r="AB176" s="134"/>
      <c r="AC176" s="134"/>
      <c r="AD176" s="134"/>
      <c r="AE176" s="134"/>
      <c r="AF176" s="134"/>
      <c r="AG176" s="134"/>
      <c r="AH176" s="134"/>
      <c r="AI176" s="134"/>
      <c r="AJ176" s="135"/>
      <c r="AK176" s="136"/>
      <c r="AL176" s="136"/>
      <c r="AM176" s="138" t="str">
        <f>IF([8]回答表!BD17="●",IF([8]回答表!X45="●",[8]回答表!B212,IF([8]回答表!AA45="●",[8]回答表!B278,"")),"")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IF([8]回答表!BD17="●",IF([8]回答表!X45="●",[8]回答表!E212,IF([8]回答表!AA45="●",[8]回答表!E278,"")),"")</f>
        <v/>
      </c>
      <c r="AN179" s="151"/>
      <c r="AO179" s="151"/>
      <c r="AP179" s="151"/>
      <c r="AQ179" s="150" t="str">
        <f>IF([8]回答表!BD17="●",IF([8]回答表!X45="●",[8]回答表!E213,IF([8]回答表!AA45="●",[8]回答表!E279,"")),"")</f>
        <v/>
      </c>
      <c r="AR179" s="151"/>
      <c r="AS179" s="151"/>
      <c r="AT179" s="151"/>
      <c r="AU179" s="150" t="str">
        <f>IF([8]回答表!BD17="●",IF([8]回答表!X45="●",[8]回答表!E214,IF([8]回答表!AA45="●",[8]回答表!E280,"")),"")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IF([8]回答表!BD17="●",IF([8]回答表!AA45="●","●",""),"")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IF([8]回答表!BD17="●",IF([8]回答表!AD45="●","●",""),"")</f>
        <v/>
      </c>
      <c r="O188" s="131"/>
      <c r="P188" s="131"/>
      <c r="Q188" s="132"/>
      <c r="R188" s="119"/>
      <c r="S188" s="119"/>
      <c r="T188" s="119"/>
      <c r="U188" s="133" t="str">
        <f>IF([8]回答表!BD17="●",IF([8]回答表!AD45="●",[8]回答表!B289,""),"")</f>
        <v/>
      </c>
      <c r="V188" s="134"/>
      <c r="W188" s="134"/>
      <c r="X188" s="134"/>
      <c r="Y188" s="134"/>
      <c r="Z188" s="134"/>
      <c r="AA188" s="134"/>
      <c r="AB188" s="134"/>
      <c r="AC188" s="134"/>
      <c r="AD188" s="134"/>
      <c r="AE188" s="134"/>
      <c r="AF188" s="134"/>
      <c r="AG188" s="134"/>
      <c r="AH188" s="134"/>
      <c r="AI188" s="134"/>
      <c r="AJ188" s="135"/>
      <c r="AK188" s="183"/>
      <c r="AL188" s="183"/>
      <c r="AM188" s="133" t="str">
        <f>IF([8]回答表!BD17="●",IF([8]回答表!AD45="●",[8]回答表!B295,""),"")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IF([8]回答表!X46="●","●","")</f>
        <v>●</v>
      </c>
      <c r="O200" s="131"/>
      <c r="P200" s="131"/>
      <c r="Q200" s="132"/>
      <c r="R200" s="119"/>
      <c r="S200" s="119"/>
      <c r="T200" s="119"/>
      <c r="U200" s="133" t="str">
        <f>IF([8]回答表!X46="●",[8]回答表!B307,IF([8]回答表!AA46="●",[8]回答表!B324,""))</f>
        <v>指定管理者制度を実施したことにより民間の各種ノウハウを活用した質の高いサービス提供がなされている。</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IF([8]回答表!X46="●",[8]回答表!U313,IF([8]回答表!AA46="●",[8]回答表!U330,""))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IF([8]回答表!X46="●",[8]回答表!G313,IF([8]回答表!AA46="●",[8]回答表!G330,""))</f>
        <v xml:space="preserve"> </v>
      </c>
      <c r="AN203" s="83"/>
      <c r="AO203" s="83"/>
      <c r="AP203" s="83"/>
      <c r="AQ203" s="83"/>
      <c r="AR203" s="83"/>
      <c r="AS203" s="83"/>
      <c r="AT203" s="153"/>
      <c r="AU203" s="82" t="str">
        <f>IF([8]回答表!X46="●",[8]回答表!G314,IF([8]回答表!AA46="●",[8]回答表!G331,""))</f>
        <v>●</v>
      </c>
      <c r="AV203" s="83"/>
      <c r="AW203" s="83"/>
      <c r="AX203" s="83"/>
      <c r="AY203" s="83"/>
      <c r="AZ203" s="83"/>
      <c r="BA203" s="83"/>
      <c r="BB203" s="153"/>
      <c r="BC203" s="120"/>
      <c r="BD203" s="109"/>
      <c r="BE203" s="109"/>
      <c r="BF203" s="150">
        <f>IF([8]回答表!X46="●",[8]回答表!X313,IF([8]回答表!AA46="●",[8]回答表!X330,""))</f>
        <v>20</v>
      </c>
      <c r="BG203" s="151"/>
      <c r="BH203" s="151"/>
      <c r="BI203" s="151"/>
      <c r="BJ203" s="150">
        <f>IF([8]回答表!X46="●",[8]回答表!X314,IF([8]回答表!AA46="●",[8]回答表!X331,""))</f>
        <v>4</v>
      </c>
      <c r="BK203" s="151"/>
      <c r="BL203" s="151"/>
      <c r="BM203" s="152"/>
      <c r="BN203" s="150">
        <f>IF([8]回答表!X46="●",[8]回答表!X315,IF([8]回答表!AA46="●",[8]回答表!X332,""))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IF([8]回答表!AA46="●","●","")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IF([8]回答表!AD46="●","●","")</f>
        <v/>
      </c>
      <c r="O212" s="131"/>
      <c r="P212" s="131"/>
      <c r="Q212" s="132"/>
      <c r="R212" s="119"/>
      <c r="S212" s="119"/>
      <c r="T212" s="119"/>
      <c r="U212" s="133" t="str">
        <f>IF([8]回答表!AD46="●",[8]回答表!B337,"")</f>
        <v/>
      </c>
      <c r="V212" s="134"/>
      <c r="W212" s="134"/>
      <c r="X212" s="134"/>
      <c r="Y212" s="134"/>
      <c r="Z212" s="134"/>
      <c r="AA212" s="134"/>
      <c r="AB212" s="134"/>
      <c r="AC212" s="134"/>
      <c r="AD212" s="134"/>
      <c r="AE212" s="134"/>
      <c r="AF212" s="134"/>
      <c r="AG212" s="134"/>
      <c r="AH212" s="134"/>
      <c r="AI212" s="134"/>
      <c r="AJ212" s="135"/>
      <c r="AK212" s="259"/>
      <c r="AL212" s="259"/>
      <c r="AM212" s="133" t="str">
        <f>IF([8]回答表!AD46="●",[8]回答表!B343,"")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IF([8]回答表!X47="●","●","")</f>
        <v/>
      </c>
      <c r="O224" s="131"/>
      <c r="P224" s="131"/>
      <c r="Q224" s="132"/>
      <c r="R224" s="119"/>
      <c r="S224" s="119"/>
      <c r="T224" s="119"/>
      <c r="U224" s="133" t="str">
        <f>IF([8]回答表!X47="●",[8]回答表!B356,IF([8]回答表!AA47="●",[8]回答表!B379,""))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IF([8]回答表!X47="●",[8]回答表!B362,"")</f>
        <v/>
      </c>
      <c r="AO224" s="263"/>
      <c r="AP224" s="263"/>
      <c r="AQ224" s="263"/>
      <c r="AR224" s="263"/>
      <c r="AS224" s="263"/>
      <c r="AT224" s="263"/>
      <c r="AU224" s="263"/>
      <c r="AV224" s="263"/>
      <c r="AW224" s="263"/>
      <c r="AX224" s="263"/>
      <c r="AY224" s="263"/>
      <c r="AZ224" s="263"/>
      <c r="BA224" s="263"/>
      <c r="BB224" s="264"/>
      <c r="BC224" s="120"/>
      <c r="BD224" s="109"/>
      <c r="BE224" s="109"/>
      <c r="BF224" s="138" t="str">
        <f>IF([8]回答表!X47="●",[8]回答表!B368,IF([8]回答表!AA47="●",[8]回答表!B385,""))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IF([8]回答表!X47="●",[8]回答表!E368,IF([8]回答表!AA47="●",[8]回答表!E385,""))</f>
        <v/>
      </c>
      <c r="BG227" s="151"/>
      <c r="BH227" s="151"/>
      <c r="BI227" s="151"/>
      <c r="BJ227" s="150" t="str">
        <f>IF([8]回答表!X47="●",[8]回答表!E369,IF([8]回答表!AA47="●",[8]回答表!E386,""))</f>
        <v/>
      </c>
      <c r="BK227" s="151"/>
      <c r="BL227" s="151"/>
      <c r="BM227" s="152"/>
      <c r="BN227" s="150" t="str">
        <f>IF([8]回答表!X47="●",[8]回答表!E370,IF([8]回答表!AA47="●",[8]回答表!E387,""))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IF([8]回答表!AA47="●","●","")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IF([8]回答表!AD47="●","●","")</f>
        <v/>
      </c>
      <c r="O236" s="131"/>
      <c r="P236" s="131"/>
      <c r="Q236" s="132"/>
      <c r="R236" s="119"/>
      <c r="S236" s="119"/>
      <c r="T236" s="119"/>
      <c r="U236" s="133" t="str">
        <f>IF([8]回答表!AD47="●",[8]回答表!B392,"")</f>
        <v/>
      </c>
      <c r="V236" s="134"/>
      <c r="W236" s="134"/>
      <c r="X236" s="134"/>
      <c r="Y236" s="134"/>
      <c r="Z236" s="134"/>
      <c r="AA236" s="134"/>
      <c r="AB236" s="134"/>
      <c r="AC236" s="134"/>
      <c r="AD236" s="134"/>
      <c r="AE236" s="134"/>
      <c r="AF236" s="134"/>
      <c r="AG236" s="134"/>
      <c r="AH236" s="134"/>
      <c r="AI236" s="134"/>
      <c r="AJ236" s="135"/>
      <c r="AK236" s="259"/>
      <c r="AL236" s="259"/>
      <c r="AM236" s="133" t="str">
        <f>IF([8]回答表!AD47="●",[8]回答表!B398,"")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IF([8]回答表!X48="●","●","")</f>
        <v/>
      </c>
      <c r="O248" s="131"/>
      <c r="P248" s="131"/>
      <c r="Q248" s="132"/>
      <c r="R248" s="119"/>
      <c r="S248" s="119"/>
      <c r="T248" s="119"/>
      <c r="U248" s="133" t="str">
        <f>IF([8]回答表!X48="●",[8]回答表!B411,IF([8]回答表!AA48="●",[8]回答表!B425,""))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IF([8]回答表!X48="●",[8]回答表!BC418,IF([8]回答表!AA48="●",[8]回答表!BC432,""))</f>
        <v/>
      </c>
      <c r="AR248" s="272"/>
      <c r="AS248" s="272"/>
      <c r="AT248" s="272"/>
      <c r="AU248" s="273" t="s">
        <v>73</v>
      </c>
      <c r="AV248" s="274"/>
      <c r="AW248" s="274"/>
      <c r="AX248" s="275"/>
      <c r="AY248" s="272" t="str">
        <f>IF([8]回答表!X48="●",[8]回答表!BC423,IF([8]回答表!AA48="●",[8]回答表!BC437,""))</f>
        <v/>
      </c>
      <c r="AZ248" s="272"/>
      <c r="BA248" s="272"/>
      <c r="BB248" s="272"/>
      <c r="BC248" s="120"/>
      <c r="BD248" s="109"/>
      <c r="BE248" s="109"/>
      <c r="BF248" s="138" t="str">
        <f>IF([8]回答表!X48="●",[8]回答表!S417,IF([8]回答表!AA48="●",[8]回答表!S431,""))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IF([8]回答表!X48="●",[8]回答表!BC419,IF([8]回答表!AA48="●",[8]回答表!BC433,""))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IF([8]回答表!X48="●",[8]回答表!V417,IF([8]回答表!AA48="●",[8]回答表!V431,""))</f>
        <v/>
      </c>
      <c r="BG251" s="151"/>
      <c r="BH251" s="151"/>
      <c r="BI251" s="151"/>
      <c r="BJ251" s="150" t="str">
        <f>IF([8]回答表!X48="●",[8]回答表!V418,IF([8]回答表!AA48="●",[8]回答表!V432,""))</f>
        <v/>
      </c>
      <c r="BK251" s="151"/>
      <c r="BL251" s="151"/>
      <c r="BM251" s="152"/>
      <c r="BN251" s="150" t="str">
        <f>IF([8]回答表!X48="●",[8]回答表!V419,IF([8]回答表!AA48="●",[8]回答表!V433,""))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IF([8]回答表!X48="●",[8]回答表!BC420,IF([8]回答表!AA48="●",[8]回答表!BC434,""))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IF([8]回答表!X48="●",[8]回答表!BC424,IF([8]回答表!AA48="●",[8]回答表!BC438,""))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IF([8]回答表!AA48="●","●","")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IF([8]回答表!X48="●",[8]回答表!BC421,IF([8]回答表!AA48="●",[8]回答表!BC435,""))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IF([8]回答表!X48="●",[8]回答表!BC422,IF([8]回答表!AA48="●",[8]回答表!BC436,""))</f>
        <v/>
      </c>
      <c r="AR256" s="272"/>
      <c r="AS256" s="272"/>
      <c r="AT256" s="272"/>
      <c r="AU256" s="224" t="s">
        <v>79</v>
      </c>
      <c r="AV256" s="225"/>
      <c r="AW256" s="225"/>
      <c r="AX256" s="226"/>
      <c r="AY256" s="282" t="str">
        <f>IF([8]回答表!X48="●",[8]回答表!BC425,IF([8]回答表!AA48="●",[8]回答表!BC439,""))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IF([8]回答表!AD48="●","●","")</f>
        <v/>
      </c>
      <c r="O260" s="131"/>
      <c r="P260" s="131"/>
      <c r="Q260" s="132"/>
      <c r="R260" s="119"/>
      <c r="S260" s="119"/>
      <c r="T260" s="119"/>
      <c r="U260" s="133" t="str">
        <f>IF([8]回答表!AD48="●",[8]回答表!B439,"")</f>
        <v/>
      </c>
      <c r="V260" s="134"/>
      <c r="W260" s="134"/>
      <c r="X260" s="134"/>
      <c r="Y260" s="134"/>
      <c r="Z260" s="134"/>
      <c r="AA260" s="134"/>
      <c r="AB260" s="134"/>
      <c r="AC260" s="134"/>
      <c r="AD260" s="134"/>
      <c r="AE260" s="134"/>
      <c r="AF260" s="134"/>
      <c r="AG260" s="134"/>
      <c r="AH260" s="134"/>
      <c r="AI260" s="134"/>
      <c r="AJ260" s="135"/>
      <c r="AK260" s="183"/>
      <c r="AL260" s="183"/>
      <c r="AM260" s="133" t="str">
        <f>IF([8]回答表!AD48="●",[8]回答表!B445,"")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IF([8]回答表!X49="●","●","")</f>
        <v/>
      </c>
      <c r="O271" s="131"/>
      <c r="P271" s="131"/>
      <c r="Q271" s="132"/>
      <c r="R271" s="119"/>
      <c r="S271" s="119"/>
      <c r="T271" s="119"/>
      <c r="U271" s="133" t="str">
        <f>IF([8]回答表!X49="●",[8]回答表!B458,IF([8]回答表!AA49="●",[8]回答表!B475,""))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IF([8]回答表!X49="●",[8]回答表!B468,IF([8]回答表!AA49="●",[8]回答表!B485,""))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IF([8]回答表!X49="●",[8]回答表!G464,IF([8]回答表!AA49="●",[8]回答表!G481,""))</f>
        <v/>
      </c>
      <c r="AN273" s="83"/>
      <c r="AO273" s="83"/>
      <c r="AP273" s="83"/>
      <c r="AQ273" s="83"/>
      <c r="AR273" s="83"/>
      <c r="AS273" s="83"/>
      <c r="AT273" s="153"/>
      <c r="AU273" s="82" t="str">
        <f>IF([8]回答表!X49="●",[8]回答表!G465,IF([8]回答表!AA49="●",[8]回答表!G482,""))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IF([8]回答表!X49="●",[8]回答表!E468,IF([8]回答表!AA49="●",[8]回答表!E485,""))</f>
        <v/>
      </c>
      <c r="BG274" s="151"/>
      <c r="BH274" s="151"/>
      <c r="BI274" s="151"/>
      <c r="BJ274" s="150" t="str">
        <f>IF([8]回答表!X49="●",[8]回答表!E469,IF([8]回答表!AA49="●",[8]回答表!E486,""))</f>
        <v/>
      </c>
      <c r="BK274" s="151"/>
      <c r="BL274" s="151"/>
      <c r="BM274" s="152"/>
      <c r="BN274" s="150" t="str">
        <f>IF([8]回答表!X49="●",[8]回答表!E470,IF([8]回答表!AA49="●",[8]回答表!E487,""))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IF([8]回答表!AA49="●","●","")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IF([8]回答表!AD49="●","●","")</f>
        <v/>
      </c>
      <c r="O283" s="131"/>
      <c r="P283" s="131"/>
      <c r="Q283" s="132"/>
      <c r="R283" s="119"/>
      <c r="S283" s="119"/>
      <c r="T283" s="119"/>
      <c r="U283" s="133" t="str">
        <f>IF([8]回答表!AD49="●",[8]回答表!B492,"")</f>
        <v/>
      </c>
      <c r="V283" s="134"/>
      <c r="W283" s="134"/>
      <c r="X283" s="134"/>
      <c r="Y283" s="134"/>
      <c r="Z283" s="134"/>
      <c r="AA283" s="134"/>
      <c r="AB283" s="134"/>
      <c r="AC283" s="134"/>
      <c r="AD283" s="134"/>
      <c r="AE283" s="134"/>
      <c r="AF283" s="134"/>
      <c r="AG283" s="134"/>
      <c r="AH283" s="134"/>
      <c r="AI283" s="134"/>
      <c r="AJ283" s="135"/>
      <c r="AK283" s="136"/>
      <c r="AL283" s="136"/>
      <c r="AM283" s="133" t="str">
        <f>IF([8]回答表!AD49="●",[8]回答表!B498,"")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IF([8]回答表!R50="●",[8]回答表!B511,"")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