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B7C02E68-FDEE-4441-BAA6-D2978D6E0818}" xr6:coauthVersionLast="47" xr6:coauthVersionMax="47" xr10:uidLastSave="{00000000-0000-0000-0000-000000000000}"/>
  <bookViews>
    <workbookView xWindow="2730" yWindow="2730" windowWidth="21600" windowHeight="11385" xr2:uid="{00000000-000D-0000-FFFF-FFFF00000000}"/>
  </bookViews>
  <sheets>
    <sheet name="自動車税に係る課税台数等の推移" sheetId="10" r:id="rId1"/>
    <sheet name="総括表(入力済" sheetId="8" state="hidden" r:id="rId2"/>
    <sheet name="軽課(入力済み" sheetId="9" state="hidden" r:id="rId3"/>
    <sheet name="重課(入力済み" sheetId="1" state="hidden" r:id="rId4"/>
  </sheets>
  <definedNames>
    <definedName name="_xlnm.Print_Area" localSheetId="0">自動車税に係る課税台数等の推移!$A$1:$M$28</definedName>
    <definedName name="_xlnm.Print_Area" localSheetId="1">'総括表(入力済'!$A$1:$J$161</definedName>
    <definedName name="_xlnm.Print_Titles" localSheetId="2">'軽課(入力済み'!$1:$4</definedName>
    <definedName name="_xlnm.Print_Titles" localSheetId="3">'重課(入力済み'!$1:$4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10" l="1"/>
  <c r="D152" i="1"/>
  <c r="F145" i="1"/>
  <c r="E145" i="1"/>
  <c r="D145" i="1"/>
  <c r="G144" i="1"/>
  <c r="H144" i="1" s="1"/>
  <c r="F144" i="1"/>
  <c r="C144" i="1" s="1"/>
  <c r="G143" i="1"/>
  <c r="H143" i="1" s="1"/>
  <c r="F143" i="1"/>
  <c r="G142" i="1"/>
  <c r="H142" i="1" s="1"/>
  <c r="H145" i="1" s="1"/>
  <c r="F142" i="1"/>
  <c r="E139" i="1"/>
  <c r="D139" i="1"/>
  <c r="D147" i="1" s="1"/>
  <c r="F138" i="1"/>
  <c r="C138" i="1" s="1"/>
  <c r="G138" i="1" s="1"/>
  <c r="H138" i="1" s="1"/>
  <c r="G137" i="1"/>
  <c r="H137" i="1" s="1"/>
  <c r="F137" i="1"/>
  <c r="H136" i="1"/>
  <c r="G136" i="1"/>
  <c r="G139" i="1" s="1"/>
  <c r="F136" i="1"/>
  <c r="H130" i="1"/>
  <c r="G130" i="1"/>
  <c r="F130" i="1"/>
  <c r="E123" i="1"/>
  <c r="D123" i="1"/>
  <c r="D125" i="1" s="1"/>
  <c r="H122" i="1"/>
  <c r="G122" i="1"/>
  <c r="F122" i="1"/>
  <c r="H121" i="1"/>
  <c r="G121" i="1"/>
  <c r="F121" i="1"/>
  <c r="G120" i="1"/>
  <c r="H120" i="1" s="1"/>
  <c r="F120" i="1"/>
  <c r="G119" i="1"/>
  <c r="H119" i="1" s="1"/>
  <c r="F119" i="1"/>
  <c r="H118" i="1"/>
  <c r="G118" i="1"/>
  <c r="F118" i="1"/>
  <c r="H117" i="1"/>
  <c r="G117" i="1"/>
  <c r="F117" i="1"/>
  <c r="G116" i="1"/>
  <c r="F116" i="1"/>
  <c r="F113" i="1"/>
  <c r="E113" i="1"/>
  <c r="E125" i="1" s="1"/>
  <c r="F125" i="1" s="1"/>
  <c r="D113" i="1"/>
  <c r="G112" i="1"/>
  <c r="H112" i="1" s="1"/>
  <c r="F112" i="1"/>
  <c r="G111" i="1"/>
  <c r="H111" i="1" s="1"/>
  <c r="F111" i="1"/>
  <c r="H110" i="1"/>
  <c r="G110" i="1"/>
  <c r="F110" i="1"/>
  <c r="H109" i="1"/>
  <c r="G109" i="1"/>
  <c r="F109" i="1"/>
  <c r="G108" i="1"/>
  <c r="H108" i="1" s="1"/>
  <c r="F108" i="1"/>
  <c r="G107" i="1"/>
  <c r="H107" i="1" s="1"/>
  <c r="F107" i="1"/>
  <c r="H106" i="1"/>
  <c r="H113" i="1" s="1"/>
  <c r="G106" i="1"/>
  <c r="F106" i="1"/>
  <c r="E98" i="1"/>
  <c r="G97" i="1"/>
  <c r="H97" i="1" s="1"/>
  <c r="F97" i="1"/>
  <c r="H96" i="1"/>
  <c r="G96" i="1"/>
  <c r="F96" i="1"/>
  <c r="E95" i="1"/>
  <c r="F95" i="1" s="1"/>
  <c r="D95" i="1"/>
  <c r="H94" i="1"/>
  <c r="G94" i="1"/>
  <c r="F94" i="1"/>
  <c r="F93" i="1"/>
  <c r="H92" i="1"/>
  <c r="G92" i="1"/>
  <c r="F92" i="1"/>
  <c r="H91" i="1"/>
  <c r="G91" i="1"/>
  <c r="F91" i="1"/>
  <c r="G90" i="1"/>
  <c r="H90" i="1" s="1"/>
  <c r="F90" i="1"/>
  <c r="G89" i="1"/>
  <c r="H89" i="1" s="1"/>
  <c r="F89" i="1"/>
  <c r="H88" i="1"/>
  <c r="G88" i="1"/>
  <c r="F88" i="1"/>
  <c r="H87" i="1"/>
  <c r="H95" i="1" s="1"/>
  <c r="G87" i="1"/>
  <c r="G95" i="1" s="1"/>
  <c r="F87" i="1"/>
  <c r="E86" i="1"/>
  <c r="D86" i="1"/>
  <c r="D98" i="1" s="1"/>
  <c r="D100" i="1" s="1"/>
  <c r="F85" i="1"/>
  <c r="H84" i="1"/>
  <c r="G84" i="1"/>
  <c r="F84" i="1"/>
  <c r="H83" i="1"/>
  <c r="G83" i="1"/>
  <c r="F83" i="1"/>
  <c r="G82" i="1"/>
  <c r="H82" i="1" s="1"/>
  <c r="F82" i="1"/>
  <c r="G81" i="1"/>
  <c r="H81" i="1" s="1"/>
  <c r="F81" i="1"/>
  <c r="H80" i="1"/>
  <c r="G80" i="1"/>
  <c r="F80" i="1"/>
  <c r="H79" i="1"/>
  <c r="G79" i="1"/>
  <c r="F79" i="1"/>
  <c r="G78" i="1"/>
  <c r="H78" i="1" s="1"/>
  <c r="F78" i="1"/>
  <c r="G77" i="1"/>
  <c r="H77" i="1" s="1"/>
  <c r="F77" i="1"/>
  <c r="H76" i="1"/>
  <c r="G76" i="1"/>
  <c r="F76" i="1"/>
  <c r="H75" i="1"/>
  <c r="G75" i="1"/>
  <c r="F75" i="1"/>
  <c r="G74" i="1"/>
  <c r="H74" i="1" s="1"/>
  <c r="F74" i="1"/>
  <c r="G73" i="1"/>
  <c r="H73" i="1" s="1"/>
  <c r="F73" i="1"/>
  <c r="H72" i="1"/>
  <c r="G72" i="1"/>
  <c r="F72" i="1"/>
  <c r="H71" i="1"/>
  <c r="G71" i="1"/>
  <c r="F71" i="1"/>
  <c r="D68" i="1"/>
  <c r="H67" i="1"/>
  <c r="G67" i="1"/>
  <c r="F67" i="1"/>
  <c r="G66" i="1"/>
  <c r="H66" i="1" s="1"/>
  <c r="F66" i="1"/>
  <c r="F65" i="1"/>
  <c r="E65" i="1"/>
  <c r="D65" i="1"/>
  <c r="G64" i="1"/>
  <c r="H64" i="1" s="1"/>
  <c r="F64" i="1"/>
  <c r="G63" i="1"/>
  <c r="H63" i="1" s="1"/>
  <c r="F63" i="1"/>
  <c r="H62" i="1"/>
  <c r="G62" i="1"/>
  <c r="F62" i="1"/>
  <c r="H61" i="1"/>
  <c r="G61" i="1"/>
  <c r="F61" i="1"/>
  <c r="G60" i="1"/>
  <c r="H60" i="1" s="1"/>
  <c r="F60" i="1"/>
  <c r="G59" i="1"/>
  <c r="H59" i="1" s="1"/>
  <c r="H65" i="1" s="1"/>
  <c r="F59" i="1"/>
  <c r="E58" i="1"/>
  <c r="D58" i="1"/>
  <c r="F57" i="1"/>
  <c r="F56" i="1"/>
  <c r="H55" i="1"/>
  <c r="G55" i="1"/>
  <c r="F55" i="1"/>
  <c r="G54" i="1"/>
  <c r="H54" i="1" s="1"/>
  <c r="F54" i="1"/>
  <c r="G53" i="1"/>
  <c r="H53" i="1" s="1"/>
  <c r="F53" i="1"/>
  <c r="H52" i="1"/>
  <c r="G52" i="1"/>
  <c r="F52" i="1"/>
  <c r="H51" i="1"/>
  <c r="G51" i="1"/>
  <c r="F51" i="1"/>
  <c r="G50" i="1"/>
  <c r="H50" i="1" s="1"/>
  <c r="F50" i="1"/>
  <c r="G49" i="1"/>
  <c r="H49" i="1" s="1"/>
  <c r="F49" i="1"/>
  <c r="H48" i="1"/>
  <c r="G48" i="1"/>
  <c r="F48" i="1"/>
  <c r="H47" i="1"/>
  <c r="G47" i="1"/>
  <c r="F47" i="1"/>
  <c r="G46" i="1"/>
  <c r="H46" i="1" s="1"/>
  <c r="F46" i="1"/>
  <c r="G45" i="1"/>
  <c r="H45" i="1" s="1"/>
  <c r="F45" i="1"/>
  <c r="H44" i="1"/>
  <c r="G44" i="1"/>
  <c r="F44" i="1"/>
  <c r="H43" i="1"/>
  <c r="G43" i="1"/>
  <c r="F43" i="1"/>
  <c r="G42" i="1"/>
  <c r="F42" i="1"/>
  <c r="E34" i="1"/>
  <c r="E153" i="1" s="1"/>
  <c r="D34" i="1"/>
  <c r="F34" i="1" s="1"/>
  <c r="H33" i="1"/>
  <c r="G33" i="1"/>
  <c r="F33" i="1"/>
  <c r="G32" i="1"/>
  <c r="H32" i="1" s="1"/>
  <c r="F32" i="1"/>
  <c r="G31" i="1"/>
  <c r="H31" i="1" s="1"/>
  <c r="F31" i="1"/>
  <c r="H30" i="1"/>
  <c r="G30" i="1"/>
  <c r="F30" i="1"/>
  <c r="H29" i="1"/>
  <c r="G29" i="1"/>
  <c r="F29" i="1"/>
  <c r="G28" i="1"/>
  <c r="H28" i="1" s="1"/>
  <c r="F28" i="1"/>
  <c r="G27" i="1"/>
  <c r="H27" i="1" s="1"/>
  <c r="F27" i="1"/>
  <c r="H26" i="1"/>
  <c r="G26" i="1"/>
  <c r="F26" i="1"/>
  <c r="H25" i="1"/>
  <c r="G25" i="1"/>
  <c r="F25" i="1"/>
  <c r="H24" i="1"/>
  <c r="G24" i="1"/>
  <c r="F24" i="1"/>
  <c r="G23" i="1"/>
  <c r="H23" i="1" s="1"/>
  <c r="F23" i="1"/>
  <c r="E20" i="1"/>
  <c r="D20" i="1"/>
  <c r="D36" i="1" s="1"/>
  <c r="G19" i="1"/>
  <c r="H19" i="1" s="1"/>
  <c r="F19" i="1"/>
  <c r="H18" i="1"/>
  <c r="G18" i="1"/>
  <c r="F18" i="1"/>
  <c r="H17" i="1"/>
  <c r="G17" i="1"/>
  <c r="F17" i="1"/>
  <c r="H16" i="1"/>
  <c r="G16" i="1"/>
  <c r="F16" i="1"/>
  <c r="G15" i="1"/>
  <c r="H15" i="1" s="1"/>
  <c r="F15" i="1"/>
  <c r="H14" i="1"/>
  <c r="G14" i="1"/>
  <c r="F14" i="1"/>
  <c r="H13" i="1"/>
  <c r="G13" i="1"/>
  <c r="F13" i="1"/>
  <c r="G12" i="1"/>
  <c r="H12" i="1" s="1"/>
  <c r="F12" i="1"/>
  <c r="G11" i="1"/>
  <c r="H11" i="1" s="1"/>
  <c r="F11" i="1"/>
  <c r="H10" i="1"/>
  <c r="G10" i="1"/>
  <c r="F10" i="1"/>
  <c r="H9" i="1"/>
  <c r="G9" i="1"/>
  <c r="G20" i="1" s="1"/>
  <c r="F9" i="1"/>
  <c r="N52" i="9"/>
  <c r="K49" i="9"/>
  <c r="J49" i="9"/>
  <c r="I49" i="9"/>
  <c r="G49" i="9"/>
  <c r="E49" i="9"/>
  <c r="D49" i="9"/>
  <c r="D50" i="9" s="1"/>
  <c r="M48" i="9"/>
  <c r="L48" i="9"/>
  <c r="K48" i="9"/>
  <c r="G48" i="9"/>
  <c r="H48" i="9" s="1"/>
  <c r="H49" i="9" s="1"/>
  <c r="F48" i="9"/>
  <c r="L47" i="9"/>
  <c r="M47" i="9" s="1"/>
  <c r="M49" i="9" s="1"/>
  <c r="K47" i="9"/>
  <c r="H47" i="9"/>
  <c r="G47" i="9"/>
  <c r="F47" i="9"/>
  <c r="F49" i="9" s="1"/>
  <c r="F50" i="9" s="1"/>
  <c r="J45" i="9"/>
  <c r="J50" i="9" s="1"/>
  <c r="I45" i="9"/>
  <c r="I50" i="9" s="1"/>
  <c r="F45" i="9"/>
  <c r="E45" i="9"/>
  <c r="E50" i="9" s="1"/>
  <c r="D45" i="9"/>
  <c r="L44" i="9"/>
  <c r="L45" i="9" s="1"/>
  <c r="K44" i="9"/>
  <c r="K45" i="9" s="1"/>
  <c r="J44" i="9"/>
  <c r="I44" i="9"/>
  <c r="G44" i="9"/>
  <c r="G45" i="9" s="1"/>
  <c r="F44" i="9"/>
  <c r="H40" i="9"/>
  <c r="D40" i="9"/>
  <c r="O37" i="9"/>
  <c r="P37" i="9" s="1"/>
  <c r="N37" i="9"/>
  <c r="J37" i="9"/>
  <c r="J40" i="9" s="1"/>
  <c r="I37" i="9"/>
  <c r="I40" i="9" s="1"/>
  <c r="E37" i="9"/>
  <c r="E40" i="9" s="1"/>
  <c r="D37" i="9"/>
  <c r="Q36" i="9"/>
  <c r="R36" i="9" s="1"/>
  <c r="P36" i="9"/>
  <c r="M36" i="9"/>
  <c r="L36" i="9"/>
  <c r="K36" i="9"/>
  <c r="H36" i="9"/>
  <c r="G36" i="9"/>
  <c r="F36" i="9"/>
  <c r="R35" i="9"/>
  <c r="Q35" i="9"/>
  <c r="P35" i="9"/>
  <c r="L35" i="9"/>
  <c r="M35" i="9" s="1"/>
  <c r="K35" i="9"/>
  <c r="K37" i="9" s="1"/>
  <c r="K40" i="9" s="1"/>
  <c r="H35" i="9"/>
  <c r="G35" i="9"/>
  <c r="F35" i="9"/>
  <c r="R34" i="9"/>
  <c r="R37" i="9" s="1"/>
  <c r="Q34" i="9"/>
  <c r="P34" i="9"/>
  <c r="L34" i="9"/>
  <c r="L37" i="9" s="1"/>
  <c r="L40" i="9" s="1"/>
  <c r="K34" i="9"/>
  <c r="G34" i="9"/>
  <c r="H34" i="9" s="1"/>
  <c r="H37" i="9" s="1"/>
  <c r="F34" i="9"/>
  <c r="K31" i="9"/>
  <c r="J31" i="9"/>
  <c r="I31" i="9"/>
  <c r="G31" i="9"/>
  <c r="F31" i="9"/>
  <c r="F40" i="9" s="1"/>
  <c r="E31" i="9"/>
  <c r="D31" i="9"/>
  <c r="L30" i="9"/>
  <c r="L31" i="9" s="1"/>
  <c r="K30" i="9"/>
  <c r="G30" i="9"/>
  <c r="H30" i="9" s="1"/>
  <c r="H31" i="9" s="1"/>
  <c r="F30" i="9"/>
  <c r="J24" i="9"/>
  <c r="I24" i="9"/>
  <c r="D24" i="9"/>
  <c r="R23" i="9"/>
  <c r="Q23" i="9"/>
  <c r="P23" i="9"/>
  <c r="M23" i="9"/>
  <c r="L23" i="9"/>
  <c r="K23" i="9"/>
  <c r="G23" i="9"/>
  <c r="H23" i="9" s="1"/>
  <c r="F23" i="9"/>
  <c r="L22" i="9"/>
  <c r="M22" i="9" s="1"/>
  <c r="M24" i="9" s="1"/>
  <c r="K22" i="9"/>
  <c r="E22" i="9"/>
  <c r="D22" i="9"/>
  <c r="G22" i="9" s="1"/>
  <c r="Q21" i="9"/>
  <c r="R21" i="9" s="1"/>
  <c r="P21" i="9"/>
  <c r="M21" i="9"/>
  <c r="L21" i="9"/>
  <c r="K21" i="9"/>
  <c r="K24" i="9" s="1"/>
  <c r="H21" i="9"/>
  <c r="G21" i="9"/>
  <c r="F21" i="9"/>
  <c r="P19" i="9"/>
  <c r="O19" i="9"/>
  <c r="O52" i="9" s="1"/>
  <c r="P52" i="9" s="1"/>
  <c r="N19" i="9"/>
  <c r="J19" i="9"/>
  <c r="J52" i="9" s="1"/>
  <c r="I19" i="9"/>
  <c r="I52" i="9" s="1"/>
  <c r="Q18" i="9"/>
  <c r="R18" i="9" s="1"/>
  <c r="P18" i="9"/>
  <c r="M18" i="9"/>
  <c r="L18" i="9"/>
  <c r="K18" i="9"/>
  <c r="H18" i="9"/>
  <c r="G18" i="9"/>
  <c r="F18" i="9"/>
  <c r="Q17" i="9"/>
  <c r="R17" i="9" s="1"/>
  <c r="P17" i="9"/>
  <c r="L17" i="9"/>
  <c r="M17" i="9" s="1"/>
  <c r="K17" i="9"/>
  <c r="H17" i="9"/>
  <c r="G17" i="9"/>
  <c r="F17" i="9"/>
  <c r="R16" i="9"/>
  <c r="Q16" i="9"/>
  <c r="P16" i="9"/>
  <c r="L16" i="9"/>
  <c r="M16" i="9" s="1"/>
  <c r="K16" i="9"/>
  <c r="G16" i="9"/>
  <c r="H16" i="9" s="1"/>
  <c r="F16" i="9"/>
  <c r="R15" i="9"/>
  <c r="Q15" i="9"/>
  <c r="P15" i="9"/>
  <c r="M15" i="9"/>
  <c r="L15" i="9"/>
  <c r="K15" i="9"/>
  <c r="G15" i="9"/>
  <c r="H15" i="9" s="1"/>
  <c r="F15" i="9"/>
  <c r="Q14" i="9"/>
  <c r="R14" i="9" s="1"/>
  <c r="P14" i="9"/>
  <c r="M14" i="9"/>
  <c r="L14" i="9"/>
  <c r="K14" i="9"/>
  <c r="H14" i="9"/>
  <c r="G14" i="9"/>
  <c r="F14" i="9"/>
  <c r="R13" i="9"/>
  <c r="Q13" i="9"/>
  <c r="P13" i="9"/>
  <c r="L13" i="9"/>
  <c r="M13" i="9" s="1"/>
  <c r="K13" i="9"/>
  <c r="H13" i="9"/>
  <c r="G13" i="9"/>
  <c r="F13" i="9"/>
  <c r="R12" i="9"/>
  <c r="Q12" i="9"/>
  <c r="P12" i="9"/>
  <c r="L12" i="9"/>
  <c r="M12" i="9" s="1"/>
  <c r="K12" i="9"/>
  <c r="G12" i="9"/>
  <c r="H12" i="9" s="1"/>
  <c r="F12" i="9"/>
  <c r="R11" i="9"/>
  <c r="Q11" i="9"/>
  <c r="P11" i="9"/>
  <c r="M11" i="9"/>
  <c r="L11" i="9"/>
  <c r="K11" i="9"/>
  <c r="G11" i="9"/>
  <c r="H11" i="9" s="1"/>
  <c r="F11" i="9"/>
  <c r="Q10" i="9"/>
  <c r="R10" i="9" s="1"/>
  <c r="P10" i="9"/>
  <c r="M10" i="9"/>
  <c r="L10" i="9"/>
  <c r="K10" i="9"/>
  <c r="E10" i="9"/>
  <c r="D10" i="9"/>
  <c r="R9" i="9"/>
  <c r="Q9" i="9"/>
  <c r="P9" i="9"/>
  <c r="M9" i="9"/>
  <c r="M19" i="9" s="1"/>
  <c r="L9" i="9"/>
  <c r="K9" i="9"/>
  <c r="G9" i="9"/>
  <c r="H9" i="9" s="1"/>
  <c r="F9" i="9"/>
  <c r="Q8" i="9"/>
  <c r="R8" i="9" s="1"/>
  <c r="R19" i="9" s="1"/>
  <c r="R52" i="9" s="1"/>
  <c r="P8" i="9"/>
  <c r="M8" i="9"/>
  <c r="L8" i="9"/>
  <c r="K8" i="9"/>
  <c r="H8" i="9"/>
  <c r="G8" i="9"/>
  <c r="F8" i="9"/>
  <c r="G149" i="8"/>
  <c r="E149" i="8"/>
  <c r="D148" i="8"/>
  <c r="C148" i="8"/>
  <c r="D147" i="8"/>
  <c r="C147" i="8"/>
  <c r="D146" i="8"/>
  <c r="C146" i="8"/>
  <c r="B145" i="8"/>
  <c r="D145" i="8" s="1"/>
  <c r="D144" i="8"/>
  <c r="C144" i="8"/>
  <c r="D143" i="8"/>
  <c r="C143" i="8"/>
  <c r="D142" i="8"/>
  <c r="C142" i="8"/>
  <c r="D141" i="8"/>
  <c r="C141" i="8"/>
  <c r="B141" i="8"/>
  <c r="G134" i="8"/>
  <c r="F134" i="8"/>
  <c r="I134" i="8" s="1"/>
  <c r="C134" i="8"/>
  <c r="B134" i="8"/>
  <c r="E134" i="8" s="1"/>
  <c r="I133" i="8"/>
  <c r="H133" i="8"/>
  <c r="E133" i="8"/>
  <c r="D133" i="8"/>
  <c r="I132" i="8"/>
  <c r="H132" i="8"/>
  <c r="E132" i="8"/>
  <c r="D132" i="8"/>
  <c r="I131" i="8"/>
  <c r="H131" i="8"/>
  <c r="E131" i="8"/>
  <c r="D131" i="8"/>
  <c r="I130" i="8"/>
  <c r="H130" i="8"/>
  <c r="E130" i="8"/>
  <c r="D130" i="8"/>
  <c r="I129" i="8"/>
  <c r="H129" i="8"/>
  <c r="E129" i="8"/>
  <c r="D129" i="8"/>
  <c r="I128" i="8"/>
  <c r="H128" i="8"/>
  <c r="E128" i="8"/>
  <c r="D128" i="8"/>
  <c r="I127" i="8"/>
  <c r="H127" i="8"/>
  <c r="E127" i="8"/>
  <c r="D127" i="8"/>
  <c r="I126" i="8"/>
  <c r="H126" i="8"/>
  <c r="E126" i="8"/>
  <c r="D126" i="8"/>
  <c r="I125" i="8"/>
  <c r="H125" i="8"/>
  <c r="E125" i="8"/>
  <c r="D125" i="8"/>
  <c r="I124" i="8"/>
  <c r="H124" i="8"/>
  <c r="E124" i="8"/>
  <c r="D124" i="8"/>
  <c r="I123" i="8"/>
  <c r="H123" i="8"/>
  <c r="H134" i="8" s="1"/>
  <c r="E123" i="8"/>
  <c r="D123" i="8"/>
  <c r="D134" i="8" s="1"/>
  <c r="F93" i="8"/>
  <c r="E93" i="8"/>
  <c r="C93" i="8"/>
  <c r="G93" i="8" s="1"/>
  <c r="G92" i="8"/>
  <c r="H91" i="8"/>
  <c r="H93" i="8" s="1"/>
  <c r="F91" i="8"/>
  <c r="E91" i="8"/>
  <c r="D91" i="8"/>
  <c r="D93" i="8" s="1"/>
  <c r="C91" i="8"/>
  <c r="G91" i="8" s="1"/>
  <c r="G90" i="8"/>
  <c r="G89" i="8"/>
  <c r="F83" i="8"/>
  <c r="E83" i="8"/>
  <c r="D83" i="8"/>
  <c r="D81" i="8" s="1"/>
  <c r="C83" i="8"/>
  <c r="G83" i="8" s="1"/>
  <c r="F82" i="8"/>
  <c r="E82" i="8"/>
  <c r="D82" i="8"/>
  <c r="D80" i="8" s="1"/>
  <c r="C82" i="8"/>
  <c r="G82" i="8" s="1"/>
  <c r="G77" i="8"/>
  <c r="G76" i="8"/>
  <c r="F75" i="8"/>
  <c r="F79" i="8" s="1"/>
  <c r="F81" i="8" s="1"/>
  <c r="E75" i="8"/>
  <c r="E79" i="8" s="1"/>
  <c r="E81" i="8" s="1"/>
  <c r="D75" i="8"/>
  <c r="D79" i="8" s="1"/>
  <c r="C75" i="8"/>
  <c r="C79" i="8" s="1"/>
  <c r="F74" i="8"/>
  <c r="F78" i="8" s="1"/>
  <c r="F80" i="8" s="1"/>
  <c r="E74" i="8"/>
  <c r="E78" i="8" s="1"/>
  <c r="D74" i="8"/>
  <c r="D78" i="8" s="1"/>
  <c r="G73" i="8"/>
  <c r="G72" i="8"/>
  <c r="G71" i="8"/>
  <c r="C71" i="8"/>
  <c r="C70" i="8"/>
  <c r="C74" i="8" s="1"/>
  <c r="F58" i="8"/>
  <c r="E58" i="8"/>
  <c r="C58" i="8"/>
  <c r="B58" i="8"/>
  <c r="G57" i="8"/>
  <c r="H57" i="8" s="1"/>
  <c r="D57" i="8"/>
  <c r="H56" i="8"/>
  <c r="G56" i="8"/>
  <c r="D56" i="8"/>
  <c r="J55" i="8"/>
  <c r="I55" i="8"/>
  <c r="G55" i="8"/>
  <c r="D55" i="8"/>
  <c r="H55" i="8" s="1"/>
  <c r="G54" i="8"/>
  <c r="G58" i="8" s="1"/>
  <c r="D54" i="8"/>
  <c r="D58" i="8" s="1"/>
  <c r="D39" i="8"/>
  <c r="B39" i="8"/>
  <c r="B38" i="8"/>
  <c r="D38" i="8" s="1"/>
  <c r="D37" i="8"/>
  <c r="B37" i="8"/>
  <c r="B36" i="8"/>
  <c r="D36" i="8" s="1"/>
  <c r="B35" i="8"/>
  <c r="C30" i="8"/>
  <c r="E30" i="8" s="1"/>
  <c r="B30" i="8"/>
  <c r="E29" i="8"/>
  <c r="C29" i="8"/>
  <c r="B29" i="8"/>
  <c r="F28" i="8"/>
  <c r="E28" i="8"/>
  <c r="D28" i="8"/>
  <c r="F27" i="8"/>
  <c r="E27" i="8"/>
  <c r="D27" i="8"/>
  <c r="F26" i="8"/>
  <c r="E26" i="8"/>
  <c r="D26" i="8"/>
  <c r="F25" i="8"/>
  <c r="E25" i="8"/>
  <c r="D25" i="8"/>
  <c r="F24" i="8"/>
  <c r="E24" i="8"/>
  <c r="D24" i="8"/>
  <c r="F23" i="8"/>
  <c r="E23" i="8"/>
  <c r="D23" i="8"/>
  <c r="D29" i="8" s="1"/>
  <c r="F22" i="8"/>
  <c r="F30" i="8" s="1"/>
  <c r="E22" i="8"/>
  <c r="D22" i="8"/>
  <c r="D30" i="8" s="1"/>
  <c r="F21" i="8"/>
  <c r="F29" i="8" s="1"/>
  <c r="E21" i="8"/>
  <c r="D21" i="8"/>
  <c r="B20" i="8"/>
  <c r="C15" i="8"/>
  <c r="C40" i="8" s="1"/>
  <c r="B15" i="8"/>
  <c r="F12" i="8" s="1"/>
  <c r="E14" i="8"/>
  <c r="D14" i="8"/>
  <c r="J57" i="8" s="1"/>
  <c r="I57" i="8" s="1"/>
  <c r="E13" i="8"/>
  <c r="D13" i="8"/>
  <c r="J56" i="8" s="1"/>
  <c r="I56" i="8" s="1"/>
  <c r="E12" i="8"/>
  <c r="D12" i="8"/>
  <c r="E11" i="8"/>
  <c r="D11" i="8"/>
  <c r="D15" i="8" s="1"/>
  <c r="L22" i="10"/>
  <c r="J22" i="10"/>
  <c r="H22" i="10"/>
  <c r="F22" i="10"/>
  <c r="J18" i="10"/>
  <c r="H18" i="10"/>
  <c r="F18" i="10"/>
  <c r="L17" i="10"/>
  <c r="J17" i="10"/>
  <c r="H17" i="10"/>
  <c r="F17" i="10"/>
  <c r="L16" i="10"/>
  <c r="J16" i="10"/>
  <c r="H16" i="10"/>
  <c r="F16" i="10"/>
  <c r="L15" i="10"/>
  <c r="J15" i="10"/>
  <c r="H15" i="10"/>
  <c r="F15" i="10"/>
  <c r="L14" i="10"/>
  <c r="J14" i="10"/>
  <c r="H14" i="10"/>
  <c r="F14" i="10"/>
  <c r="L13" i="10"/>
  <c r="J13" i="10"/>
  <c r="H13" i="10"/>
  <c r="F13" i="10"/>
  <c r="L12" i="10"/>
  <c r="J12" i="10"/>
  <c r="H12" i="10"/>
  <c r="F12" i="10"/>
  <c r="L11" i="10"/>
  <c r="J11" i="10"/>
  <c r="H11" i="10"/>
  <c r="F11" i="10"/>
  <c r="L10" i="10"/>
  <c r="J10" i="10"/>
  <c r="H10" i="10"/>
  <c r="F10" i="10"/>
  <c r="L9" i="10"/>
  <c r="J9" i="10"/>
  <c r="H9" i="10"/>
  <c r="F9" i="10"/>
  <c r="L8" i="10"/>
  <c r="J8" i="10"/>
  <c r="H8" i="10"/>
  <c r="F8" i="10"/>
  <c r="L7" i="10"/>
  <c r="J7" i="10"/>
  <c r="H7" i="10"/>
  <c r="F7" i="10"/>
  <c r="L18" i="10" l="1"/>
  <c r="K19" i="10"/>
  <c r="M52" i="9"/>
  <c r="H50" i="9"/>
  <c r="M25" i="9"/>
  <c r="C78" i="8"/>
  <c r="G74" i="8"/>
  <c r="G79" i="8"/>
  <c r="E80" i="8"/>
  <c r="J54" i="8"/>
  <c r="G75" i="8"/>
  <c r="D19" i="9"/>
  <c r="D52" i="9" s="1"/>
  <c r="G10" i="9"/>
  <c r="G19" i="9" s="1"/>
  <c r="G52" i="9" s="1"/>
  <c r="F24" i="9"/>
  <c r="B40" i="8"/>
  <c r="D40" i="8" s="1"/>
  <c r="D149" i="8"/>
  <c r="F10" i="9"/>
  <c r="H22" i="9"/>
  <c r="H24" i="9" s="1"/>
  <c r="K50" i="9"/>
  <c r="F11" i="8"/>
  <c r="F15" i="8" s="1"/>
  <c r="H54" i="8"/>
  <c r="H58" i="8" s="1"/>
  <c r="G70" i="8"/>
  <c r="C81" i="8"/>
  <c r="G81" i="8" s="1"/>
  <c r="K19" i="9"/>
  <c r="K25" i="9" s="1"/>
  <c r="H10" i="9"/>
  <c r="H19" i="9" s="1"/>
  <c r="H52" i="9" s="1"/>
  <c r="E19" i="9"/>
  <c r="Q19" i="9"/>
  <c r="F22" i="9"/>
  <c r="D25" i="9"/>
  <c r="L49" i="9"/>
  <c r="L50" i="9" s="1"/>
  <c r="E36" i="1"/>
  <c r="F36" i="1" s="1"/>
  <c r="E152" i="1"/>
  <c r="G34" i="1"/>
  <c r="E68" i="1"/>
  <c r="F58" i="1"/>
  <c r="G86" i="1"/>
  <c r="G98" i="1" s="1"/>
  <c r="F139" i="1"/>
  <c r="E147" i="1"/>
  <c r="F147" i="1" s="1"/>
  <c r="F13" i="8"/>
  <c r="G24" i="9"/>
  <c r="M30" i="9"/>
  <c r="M31" i="9" s="1"/>
  <c r="M34" i="9"/>
  <c r="M37" i="9" s="1"/>
  <c r="M40" i="9" s="1"/>
  <c r="H44" i="9"/>
  <c r="H45" i="9" s="1"/>
  <c r="G50" i="9"/>
  <c r="F14" i="8"/>
  <c r="E15" i="8"/>
  <c r="L19" i="9"/>
  <c r="L52" i="9" s="1"/>
  <c r="E24" i="9"/>
  <c r="E25" i="9" s="1"/>
  <c r="L24" i="9"/>
  <c r="J25" i="9"/>
  <c r="Q37" i="9"/>
  <c r="G37" i="9"/>
  <c r="G40" i="9" s="1"/>
  <c r="M44" i="9"/>
  <c r="M45" i="9" s="1"/>
  <c r="M50" i="9" s="1"/>
  <c r="F20" i="1"/>
  <c r="F98" i="1"/>
  <c r="G123" i="1"/>
  <c r="H116" i="1"/>
  <c r="H123" i="1" s="1"/>
  <c r="H125" i="1"/>
  <c r="B149" i="8"/>
  <c r="C149" i="8" s="1"/>
  <c r="C145" i="8"/>
  <c r="I25" i="9"/>
  <c r="H20" i="1"/>
  <c r="H34" i="1"/>
  <c r="H153" i="1" s="1"/>
  <c r="G58" i="1"/>
  <c r="G68" i="1" s="1"/>
  <c r="G100" i="1" s="1"/>
  <c r="H42" i="1"/>
  <c r="H58" i="1" s="1"/>
  <c r="H68" i="1" s="1"/>
  <c r="H86" i="1"/>
  <c r="H98" i="1" s="1"/>
  <c r="F123" i="1"/>
  <c r="H139" i="1"/>
  <c r="H147" i="1" s="1"/>
  <c r="G65" i="1"/>
  <c r="G113" i="1"/>
  <c r="G145" i="1"/>
  <c r="G147" i="1" s="1"/>
  <c r="D153" i="1"/>
  <c r="D154" i="1" s="1"/>
  <c r="F86" i="1"/>
  <c r="G25" i="9" l="1"/>
  <c r="F25" i="9"/>
  <c r="G152" i="1"/>
  <c r="Q52" i="9"/>
  <c r="F153" i="1"/>
  <c r="C80" i="8"/>
  <c r="G80" i="8" s="1"/>
  <c r="G78" i="8"/>
  <c r="G153" i="1"/>
  <c r="H25" i="9"/>
  <c r="G36" i="1"/>
  <c r="E154" i="1"/>
  <c r="F154" i="1" s="1"/>
  <c r="F152" i="1"/>
  <c r="I54" i="8"/>
  <c r="I58" i="8" s="1"/>
  <c r="J58" i="8"/>
  <c r="G125" i="1"/>
  <c r="H36" i="1"/>
  <c r="H152" i="1"/>
  <c r="H154" i="1" s="1"/>
  <c r="H100" i="1"/>
  <c r="L25" i="9"/>
  <c r="F68" i="1"/>
  <c r="E100" i="1"/>
  <c r="F100" i="1" s="1"/>
  <c r="E52" i="9"/>
  <c r="F19" i="9"/>
  <c r="G1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10" authorId="0" shapeId="0" xr:uid="{00000000-0006-0000-0100-000001000000}">
      <text>
        <r>
          <rPr>
            <b/>
            <sz val="12"/>
            <color indexed="81"/>
            <rFont val="ＭＳ Ｐゴシック"/>
            <family val="3"/>
            <charset val="128"/>
          </rPr>
          <t>入力済み</t>
        </r>
      </text>
    </comment>
    <comment ref="A20" authorId="0" shapeId="0" xr:uid="{00000000-0006-0000-0100-000002000000}">
      <text>
        <r>
          <rPr>
            <b/>
            <sz val="12"/>
            <color indexed="81"/>
            <rFont val="ＭＳ Ｐゴシック"/>
            <family val="3"/>
            <charset val="128"/>
          </rPr>
          <t>入力済み</t>
        </r>
      </text>
    </comment>
    <comment ref="A35" authorId="0" shapeId="0" xr:uid="{00000000-0006-0000-0100-000003000000}">
      <text>
        <r>
          <rPr>
            <sz val="9"/>
            <color indexed="81"/>
            <rFont val="ＭＳ Ｐゴシック"/>
            <family val="3"/>
            <charset val="128"/>
          </rPr>
          <t xml:space="preserve">自動計算
</t>
        </r>
      </text>
    </comment>
    <comment ref="A49" authorId="0" shapeId="0" xr:uid="{00000000-0006-0000-0100-000004000000}">
      <text>
        <r>
          <rPr>
            <b/>
            <sz val="12"/>
            <color indexed="81"/>
            <rFont val="ＭＳ Ｐゴシック"/>
            <family val="3"/>
            <charset val="128"/>
          </rPr>
          <t>入力済み</t>
        </r>
      </text>
    </comment>
    <comment ref="A69" authorId="0" shapeId="0" xr:uid="{00000000-0006-0000-0100-000005000000}">
      <text>
        <r>
          <rPr>
            <b/>
            <sz val="12"/>
            <color indexed="81"/>
            <rFont val="ＭＳ Ｐゴシック"/>
            <family val="3"/>
            <charset val="128"/>
          </rPr>
          <t>入力済み</t>
        </r>
      </text>
    </comment>
    <comment ref="A80" authorId="0" shapeId="0" xr:uid="{00000000-0006-0000-0100-000006000000}">
      <text>
        <r>
          <rPr>
            <sz val="9"/>
            <color indexed="81"/>
            <rFont val="ＭＳ Ｐゴシック"/>
            <family val="3"/>
            <charset val="128"/>
          </rPr>
          <t>自動計算</t>
        </r>
      </text>
    </comment>
    <comment ref="A82" authorId="0" shapeId="0" xr:uid="{00000000-0006-0000-0100-000007000000}">
      <text>
        <r>
          <rPr>
            <sz val="9"/>
            <color indexed="81"/>
            <rFont val="ＭＳ Ｐゴシック"/>
            <family val="3"/>
            <charset val="128"/>
          </rPr>
          <t>自動計算</t>
        </r>
      </text>
    </comment>
    <comment ref="A88" authorId="0" shapeId="0" xr:uid="{00000000-0006-0000-0100-000008000000}">
      <text>
        <r>
          <rPr>
            <b/>
            <sz val="12"/>
            <color indexed="81"/>
            <rFont val="ＭＳ Ｐゴシック"/>
            <family val="3"/>
            <charset val="128"/>
          </rPr>
          <t>入力済み</t>
        </r>
      </text>
    </comment>
    <comment ref="A98" authorId="0" shapeId="0" xr:uid="{00000000-0006-0000-0100-000009000000}">
      <text>
        <r>
          <rPr>
            <b/>
            <sz val="12"/>
            <color indexed="81"/>
            <rFont val="ＭＳ Ｐゴシック"/>
            <family val="3"/>
            <charset val="128"/>
          </rPr>
          <t>入力済み</t>
        </r>
      </text>
    </comment>
    <comment ref="A121" authorId="0" shapeId="0" xr:uid="{00000000-0006-0000-0100-00000A000000}">
      <text>
        <r>
          <rPr>
            <b/>
            <sz val="12"/>
            <color indexed="81"/>
            <rFont val="ＭＳ Ｐゴシック"/>
            <family val="3"/>
            <charset val="128"/>
          </rPr>
          <t>入力済み</t>
        </r>
      </text>
    </comment>
    <comment ref="A139" authorId="0" shapeId="0" xr:uid="{00000000-0006-0000-0100-00000B000000}">
      <text>
        <r>
          <rPr>
            <b/>
            <sz val="12"/>
            <color indexed="81"/>
            <rFont val="ＭＳ Ｐゴシック"/>
            <family val="3"/>
            <charset val="128"/>
          </rPr>
          <t>入力済み</t>
        </r>
      </text>
    </comment>
    <comment ref="A144" authorId="0" shapeId="0" xr:uid="{00000000-0006-0000-0100-00000C000000}">
      <text>
        <r>
          <rPr>
            <sz val="9"/>
            <color indexed="81"/>
            <rFont val="ＭＳ Ｐゴシック"/>
            <family val="3"/>
            <charset val="128"/>
          </rPr>
          <t xml:space="preserve">けん引＋被けん引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D5" authorId="0" shapeId="0" xr:uid="{00000000-0006-0000-0200-000001000000}">
      <text>
        <r>
          <rPr>
            <sz val="10"/>
            <color indexed="81"/>
            <rFont val="ＭＳ Ｐゴシック"/>
            <family val="3"/>
            <charset val="128"/>
          </rPr>
          <t>台数と税額を入力
５０％軽課＋５０％軽課（低公害車）</t>
        </r>
      </text>
    </comment>
    <comment ref="B10" authorId="0" shapeId="0" xr:uid="{00000000-0006-0000-0200-000002000000}">
      <text>
        <r>
          <rPr>
            <sz val="10"/>
            <color indexed="81"/>
            <rFont val="ＭＳ Ｐゴシック"/>
            <family val="3"/>
            <charset val="128"/>
          </rPr>
          <t>５０％軽課に
低公害車の分を足す
１３６台　２７２００００円</t>
        </r>
      </text>
    </comment>
    <comment ref="B18" authorId="0" shapeId="0" xr:uid="{00000000-0006-0000-0200-000003000000}">
      <text>
        <r>
          <rPr>
            <sz val="10"/>
            <color indexed="81"/>
            <rFont val="ＭＳ Ｐゴシック"/>
            <family val="3"/>
            <charset val="128"/>
          </rPr>
          <t>５０％軽課に
低公害車の分を足す
１３３台　１９９５０００円</t>
        </r>
      </text>
    </comment>
    <comment ref="B22" authorId="0" shapeId="0" xr:uid="{00000000-0006-0000-0200-000004000000}">
      <text>
        <r>
          <rPr>
            <sz val="10"/>
            <color indexed="81"/>
            <rFont val="ＭＳ Ｐゴシック"/>
            <family val="3"/>
            <charset val="128"/>
          </rPr>
          <t>５０％軽課に
低公害車の分を足す
１台　5000円</t>
        </r>
      </text>
    </comment>
    <comment ref="B44" authorId="0" shapeId="0" xr:uid="{00000000-0006-0000-0200-000005000000}">
      <text>
        <r>
          <rPr>
            <sz val="9"/>
            <color indexed="81"/>
            <rFont val="ＭＳ Ｐゴシック"/>
            <family val="3"/>
            <charset val="128"/>
          </rPr>
          <t>構造減免の軽課の台数と金額を足す
５０％軽課　５台、１０００００円、２５％軽課　４台　１２００００円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D5" authorId="0" shapeId="0" xr:uid="{00000000-0006-0000-0300-000001000000}">
      <text>
        <r>
          <rPr>
            <sz val="10"/>
            <color indexed="81"/>
            <rFont val="ＭＳ Ｐゴシック"/>
            <family val="3"/>
            <charset val="128"/>
          </rPr>
          <t>台数と税額を入力</t>
        </r>
      </text>
    </comment>
    <comment ref="B138" authorId="0" shapeId="0" xr:uid="{00000000-0006-0000-0300-000002000000}">
      <text>
        <r>
          <rPr>
            <sz val="10"/>
            <color indexed="81"/>
            <rFont val="ＭＳ Ｐゴシック"/>
            <family val="3"/>
            <charset val="128"/>
          </rPr>
          <t>重課の構造減免の台数と金額を足す
１２台、２０４４００円</t>
        </r>
      </text>
    </comment>
    <comment ref="B144" authorId="0" shapeId="0" xr:uid="{00000000-0006-0000-0300-000003000000}">
      <text>
        <r>
          <rPr>
            <sz val="10"/>
            <color indexed="81"/>
            <rFont val="ＭＳ Ｐゴシック"/>
            <family val="3"/>
            <charset val="128"/>
          </rPr>
          <t>重課分の構造減免の台数と金額を足す
１１７台 ６１００５００円</t>
        </r>
      </text>
    </comment>
  </commentList>
</comments>
</file>

<file path=xl/sharedStrings.xml><?xml version="1.0" encoding="utf-8"?>
<sst xmlns="http://schemas.openxmlformats.org/spreadsheetml/2006/main" count="475" uniqueCount="236">
  <si>
    <t>８トン以下</t>
  </si>
  <si>
    <t>3000CC以下</t>
  </si>
  <si>
    <t>ｾ=ｽ/ｼ</t>
  </si>
  <si>
    <t>営業用計</t>
  </si>
  <si>
    <t>１．乗用車</t>
  </si>
  <si>
    <t>営業用</t>
  </si>
  <si>
    <t>２．トラック</t>
  </si>
  <si>
    <t>60人以下</t>
  </si>
  <si>
    <t>1000CC以下</t>
  </si>
  <si>
    <t>30人以下</t>
  </si>
  <si>
    <t>2000CC以下</t>
  </si>
  <si>
    <t>13トン以下</t>
  </si>
  <si>
    <t>1500CC以下</t>
  </si>
  <si>
    <t>2500CC以下</t>
  </si>
  <si>
    <t>10トン以下</t>
  </si>
  <si>
    <t>７トン以下</t>
  </si>
  <si>
    <t>自家用</t>
  </si>
  <si>
    <t>3500CC以下</t>
  </si>
  <si>
    <t>トラック計</t>
  </si>
  <si>
    <t>普通型車計</t>
    <rPh sb="0" eb="2">
      <t>フツウ</t>
    </rPh>
    <rPh sb="2" eb="3">
      <t>ガタ</t>
    </rPh>
    <rPh sb="3" eb="4">
      <t>シャ</t>
    </rPh>
    <rPh sb="4" eb="5">
      <t>ケイ</t>
    </rPh>
    <phoneticPr fontId="1"/>
  </si>
  <si>
    <t>4000CC以下</t>
  </si>
  <si>
    <t>4500CC以下</t>
  </si>
  <si>
    <t>11トン以下</t>
  </si>
  <si>
    <t>6000CC以下</t>
  </si>
  <si>
    <t>6000CC超</t>
  </si>
  <si>
    <t>普通型計</t>
  </si>
  <si>
    <t>電気</t>
  </si>
  <si>
    <t>　1500CC超（積載10～11ｔ以下）</t>
    <rPh sb="7" eb="8">
      <t>チョウ</t>
    </rPh>
    <rPh sb="9" eb="11">
      <t>セキサイ</t>
    </rPh>
    <rPh sb="17" eb="19">
      <t>イカ</t>
    </rPh>
    <phoneticPr fontId="1"/>
  </si>
  <si>
    <t>計</t>
  </si>
  <si>
    <t>（参考）
総課税台数</t>
    <rPh sb="1" eb="3">
      <t>サンコウ</t>
    </rPh>
    <rPh sb="5" eb="6">
      <t>ソウ</t>
    </rPh>
    <rPh sb="6" eb="8">
      <t>カゼイ</t>
    </rPh>
    <rPh sb="8" eb="10">
      <t>ダイスウ</t>
    </rPh>
    <phoneticPr fontId="1"/>
  </si>
  <si>
    <t>ｷ</t>
  </si>
  <si>
    <t>ｲ</t>
  </si>
  <si>
    <t>自家用計</t>
  </si>
  <si>
    <t>霊柩車小型</t>
  </si>
  <si>
    <t>乗用車計</t>
  </si>
  <si>
    <t>貨客
兼用車</t>
  </si>
  <si>
    <t>貨客兼用車</t>
    <rPh sb="0" eb="2">
      <t>カキャク</t>
    </rPh>
    <rPh sb="2" eb="5">
      <t>ケンヨウシャ</t>
    </rPh>
    <phoneticPr fontId="1"/>
  </si>
  <si>
    <t>特種計</t>
    <rPh sb="0" eb="2">
      <t>トクシュ</t>
    </rPh>
    <rPh sb="2" eb="3">
      <t>ケイ</t>
    </rPh>
    <phoneticPr fontId="1"/>
  </si>
  <si>
    <t>表７＝前年度の表５を転記</t>
    <rPh sb="0" eb="1">
      <t>ヒョウ</t>
    </rPh>
    <rPh sb="3" eb="6">
      <t>ゼンネンド</t>
    </rPh>
    <rPh sb="7" eb="8">
      <t>ヒョウ</t>
    </rPh>
    <rPh sb="10" eb="12">
      <t>テンキ</t>
    </rPh>
    <phoneticPr fontId="1"/>
  </si>
  <si>
    <t>80人超</t>
  </si>
  <si>
    <t>１トン以下</t>
  </si>
  <si>
    <t>２トン以下</t>
  </si>
  <si>
    <t>特種用途車</t>
  </si>
  <si>
    <t>９トン以下</t>
  </si>
  <si>
    <t>３トン以下</t>
  </si>
  <si>
    <t>６．合計</t>
    <rPh sb="2" eb="4">
      <t>ゴウケイ</t>
    </rPh>
    <phoneticPr fontId="1"/>
  </si>
  <si>
    <t>４トン以下</t>
  </si>
  <si>
    <t>その他</t>
  </si>
  <si>
    <t>電気</t>
    <rPh sb="0" eb="2">
      <t>デンキ</t>
    </rPh>
    <phoneticPr fontId="1"/>
  </si>
  <si>
    <t>５トン以下</t>
  </si>
  <si>
    <t>６トン以下</t>
  </si>
  <si>
    <t>その他</t>
    <rPh sb="0" eb="3">
      <t>ソノタ</t>
    </rPh>
    <phoneticPr fontId="1"/>
  </si>
  <si>
    <t>12トン以下</t>
  </si>
  <si>
    <t>Ｈ24年度</t>
    <rPh sb="3" eb="5">
      <t>ネンド</t>
    </rPh>
    <phoneticPr fontId="1"/>
  </si>
  <si>
    <t>普通型車</t>
    <rPh sb="0" eb="3">
      <t>フツウガタ</t>
    </rPh>
    <rPh sb="3" eb="4">
      <t>シャ</t>
    </rPh>
    <phoneticPr fontId="1"/>
  </si>
  <si>
    <t>低公害車含む</t>
    <rPh sb="0" eb="3">
      <t>テイコウガイ</t>
    </rPh>
    <rPh sb="3" eb="4">
      <t>シャ</t>
    </rPh>
    <rPh sb="4" eb="5">
      <t>フク</t>
    </rPh>
    <phoneticPr fontId="1"/>
  </si>
  <si>
    <t>営業用</t>
    <rPh sb="0" eb="3">
      <t>エイギョウヨウ</t>
    </rPh>
    <phoneticPr fontId="1"/>
  </si>
  <si>
    <t>貨客兼用車計</t>
  </si>
  <si>
    <t>牽引</t>
  </si>
  <si>
    <t>２５％軽課台数</t>
  </si>
  <si>
    <t>被牽引</t>
  </si>
  <si>
    <t>特種計</t>
  </si>
  <si>
    <t>表１＝当該年度の自動車税調定集計表　定期課税</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</si>
  <si>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３．バス</t>
  </si>
  <si>
    <t>50人以下</t>
  </si>
  <si>
    <t>40人以下</t>
  </si>
  <si>
    <t>70人以下</t>
  </si>
  <si>
    <t>80人以下</t>
  </si>
  <si>
    <t>計</t>
    <rPh sb="0" eb="1">
      <t>ケイ</t>
    </rPh>
    <phoneticPr fontId="1"/>
  </si>
  <si>
    <t>バス計</t>
  </si>
  <si>
    <t>台</t>
    <rPh sb="0" eb="1">
      <t>ダイ</t>
    </rPh>
    <phoneticPr fontId="1"/>
  </si>
  <si>
    <t>霊柩車普通</t>
  </si>
  <si>
    <t>自家用</t>
    <rPh sb="0" eb="3">
      <t>ジカヨウ</t>
    </rPh>
    <phoneticPr fontId="1"/>
  </si>
  <si>
    <t>その他計</t>
    <rPh sb="0" eb="3">
      <t>ソノタ</t>
    </rPh>
    <phoneticPr fontId="1"/>
  </si>
  <si>
    <t>４．３輪</t>
  </si>
  <si>
    <t>トラック計</t>
    <rPh sb="4" eb="5">
      <t>ケイ</t>
    </rPh>
    <phoneticPr fontId="1"/>
  </si>
  <si>
    <t>５．特種</t>
  </si>
  <si>
    <t>台数</t>
    <rPh sb="0" eb="2">
      <t>ダイスウ</t>
    </rPh>
    <phoneticPr fontId="1"/>
  </si>
  <si>
    <t>税額</t>
    <rPh sb="0" eb="2">
      <t>ゼイガク</t>
    </rPh>
    <phoneticPr fontId="1"/>
  </si>
  <si>
    <t>乗用車計</t>
    <rPh sb="0" eb="3">
      <t>ジョウヨウシャ</t>
    </rPh>
    <rPh sb="3" eb="4">
      <t>ケイ</t>
    </rPh>
    <phoneticPr fontId="1"/>
  </si>
  <si>
    <t>　　　　１０／１００重課</t>
    <rPh sb="10" eb="12">
      <t>ジュウカ</t>
    </rPh>
    <phoneticPr fontId="1"/>
  </si>
  <si>
    <t>前年比</t>
  </si>
  <si>
    <t>トラック</t>
  </si>
  <si>
    <t>バス</t>
  </si>
  <si>
    <t>特種用途車</t>
    <rPh sb="0" eb="2">
      <t>トクシュ</t>
    </rPh>
    <rPh sb="2" eb="4">
      <t>ヨウト</t>
    </rPh>
    <rPh sb="4" eb="5">
      <t>シャ</t>
    </rPh>
    <phoneticPr fontId="1"/>
  </si>
  <si>
    <t>前年比</t>
    <rPh sb="0" eb="3">
      <t>ゼンネンヒ</t>
    </rPh>
    <phoneticPr fontId="1"/>
  </si>
  <si>
    <t>乗用車</t>
    <rPh sb="0" eb="3">
      <t>ジョウヨウシャ</t>
    </rPh>
    <phoneticPr fontId="1"/>
  </si>
  <si>
    <t>５０％軽課</t>
    <rPh sb="3" eb="4">
      <t>カル</t>
    </rPh>
    <rPh sb="4" eb="5">
      <t>カ</t>
    </rPh>
    <phoneticPr fontId="1"/>
  </si>
  <si>
    <t>ｱ</t>
  </si>
  <si>
    <t>　　　　今回調定　件数と税額</t>
    <rPh sb="4" eb="6">
      <t>コンカイ</t>
    </rPh>
    <rPh sb="6" eb="8">
      <t>チョウテイ</t>
    </rPh>
    <rPh sb="9" eb="11">
      <t>ケンスウ</t>
    </rPh>
    <rPh sb="12" eb="14">
      <t>ゼイガク</t>
    </rPh>
    <phoneticPr fontId="1"/>
  </si>
  <si>
    <t>重課台数</t>
    <rPh sb="0" eb="2">
      <t>ジュウカ</t>
    </rPh>
    <rPh sb="2" eb="4">
      <t>ダイスウ</t>
    </rPh>
    <phoneticPr fontId="1"/>
  </si>
  <si>
    <t>重課税額
（円）</t>
    <rPh sb="0" eb="2">
      <t>ジュウカ</t>
    </rPh>
    <rPh sb="2" eb="4">
      <t>ゼイガク</t>
    </rPh>
    <rPh sb="6" eb="7">
      <t>エン</t>
    </rPh>
    <phoneticPr fontId="1"/>
  </si>
  <si>
    <t>ｳ</t>
  </si>
  <si>
    <t>１台当たり税額（重課税率）</t>
    <rPh sb="1" eb="2">
      <t>ダイ</t>
    </rPh>
    <rPh sb="2" eb="3">
      <t>ア</t>
    </rPh>
    <rPh sb="5" eb="7">
      <t>ゼイガク</t>
    </rPh>
    <rPh sb="8" eb="10">
      <t>ジュウカ</t>
    </rPh>
    <rPh sb="10" eb="12">
      <t>ゼイリツ</t>
    </rPh>
    <phoneticPr fontId="1"/>
  </si>
  <si>
    <t>ｴ=ｳ/ｲ</t>
  </si>
  <si>
    <t>１．課税台数と調定額（賦課期日現在）</t>
    <rPh sb="2" eb="4">
      <t>カゼイ</t>
    </rPh>
    <rPh sb="4" eb="6">
      <t>ダイスウ</t>
    </rPh>
    <rPh sb="7" eb="9">
      <t>チョウテイ</t>
    </rPh>
    <rPh sb="9" eb="10">
      <t>ガク</t>
    </rPh>
    <rPh sb="11" eb="13">
      <t>フカ</t>
    </rPh>
    <rPh sb="13" eb="15">
      <t>キジツ</t>
    </rPh>
    <rPh sb="15" eb="17">
      <t>ゲンザイ</t>
    </rPh>
    <phoneticPr fontId="1"/>
  </si>
  <si>
    <t>当該年度の表６グリーン化の影響額から前年度分のそれを差し引きして算出</t>
    <rPh sb="0" eb="2">
      <t>トウガイ</t>
    </rPh>
    <rPh sb="2" eb="4">
      <t>ネンド</t>
    </rPh>
    <rPh sb="5" eb="6">
      <t>ヒョウ</t>
    </rPh>
    <rPh sb="11" eb="12">
      <t>カ</t>
    </rPh>
    <rPh sb="13" eb="16">
      <t>エイキョウガク</t>
    </rPh>
    <rPh sb="18" eb="21">
      <t>ゼンネンド</t>
    </rPh>
    <rPh sb="21" eb="22">
      <t>ブン</t>
    </rPh>
    <rPh sb="26" eb="27">
      <t>サ</t>
    </rPh>
    <rPh sb="28" eb="29">
      <t>ヒ</t>
    </rPh>
    <rPh sb="32" eb="34">
      <t>サンシュツ</t>
    </rPh>
    <phoneticPr fontId="1"/>
  </si>
  <si>
    <t>１トン以下1000CC以下</t>
  </si>
  <si>
    <t>　1500CC以下</t>
  </si>
  <si>
    <t>　1500CC超</t>
    <rPh sb="7" eb="8">
      <t>チョウ</t>
    </rPh>
    <phoneticPr fontId="1"/>
  </si>
  <si>
    <t>１トン超1000CC以下</t>
    <rPh sb="3" eb="4">
      <t>チョウ</t>
    </rPh>
    <phoneticPr fontId="1"/>
  </si>
  <si>
    <t>重課適用前税額
（円）</t>
    <rPh sb="0" eb="2">
      <t>ジュウカ</t>
    </rPh>
    <rPh sb="2" eb="4">
      <t>テキヨウ</t>
    </rPh>
    <rPh sb="4" eb="5">
      <t>マエ</t>
    </rPh>
    <rPh sb="5" eb="7">
      <t>ゼイガク</t>
    </rPh>
    <rPh sb="9" eb="10">
      <t>エン</t>
    </rPh>
    <phoneticPr fontId="1"/>
  </si>
  <si>
    <t>ｵ=ｱ*ｲ</t>
  </si>
  <si>
    <t>1,000CC以下</t>
  </si>
  <si>
    <t>標準税率（円）</t>
    <rPh sb="0" eb="2">
      <t>ヒョウジュン</t>
    </rPh>
    <rPh sb="2" eb="4">
      <t>ゼイリツ</t>
    </rPh>
    <rPh sb="5" eb="6">
      <t>エン</t>
    </rPh>
    <phoneticPr fontId="1"/>
  </si>
  <si>
    <t>（単位：千円）</t>
  </si>
  <si>
    <t>課税台数</t>
    <rPh sb="0" eb="2">
      <t>カゼイ</t>
    </rPh>
    <rPh sb="2" eb="4">
      <t>ダイスウ</t>
    </rPh>
    <phoneticPr fontId="1"/>
  </si>
  <si>
    <t>　注　１　各台数は、各年度の賦課期日現在の台数。非課税及び課税免除を含まず、身障減免を含む。</t>
    <rPh sb="1" eb="2">
      <t>チュウ</t>
    </rPh>
    <rPh sb="5" eb="6">
      <t>カク</t>
    </rPh>
    <rPh sb="6" eb="8">
      <t>ダイスウ</t>
    </rPh>
    <rPh sb="10" eb="13">
      <t>カクネンド</t>
    </rPh>
    <rPh sb="14" eb="16">
      <t>フカ</t>
    </rPh>
    <rPh sb="16" eb="18">
      <t>キジツ</t>
    </rPh>
    <rPh sb="18" eb="20">
      <t>ゲンザイ</t>
    </rPh>
    <rPh sb="21" eb="23">
      <t>ダイスウ</t>
    </rPh>
    <rPh sb="24" eb="27">
      <t>ヒカゼイ</t>
    </rPh>
    <rPh sb="27" eb="28">
      <t>オヨ</t>
    </rPh>
    <rPh sb="29" eb="31">
      <t>カゼイ</t>
    </rPh>
    <rPh sb="31" eb="33">
      <t>メンジョ</t>
    </rPh>
    <rPh sb="34" eb="35">
      <t>フク</t>
    </rPh>
    <rPh sb="38" eb="40">
      <t>シンショウ</t>
    </rPh>
    <rPh sb="40" eb="42">
      <t>ゲンメン</t>
    </rPh>
    <rPh sb="43" eb="44">
      <t>フク</t>
    </rPh>
    <phoneticPr fontId="1"/>
  </si>
  <si>
    <t>構成比</t>
  </si>
  <si>
    <t>乗用車</t>
  </si>
  <si>
    <t>３．合計</t>
  </si>
  <si>
    <t>（単位：台）</t>
  </si>
  <si>
    <t>（単位：円）</t>
  </si>
  <si>
    <t>増減</t>
    <rPh sb="0" eb="2">
      <t>ゾウゲン</t>
    </rPh>
    <phoneticPr fontId="1"/>
  </si>
  <si>
    <t>軽課小計</t>
    <rPh sb="0" eb="2">
      <t>ケイカ</t>
    </rPh>
    <rPh sb="2" eb="4">
      <t>ショウケイ</t>
    </rPh>
    <phoneticPr fontId="1"/>
  </si>
  <si>
    <t>標準税率（円）</t>
  </si>
  <si>
    <t>５０％軽課台数</t>
  </si>
  <si>
    <t>２５％軽課税額
（円）</t>
  </si>
  <si>
    <t>５０％軽課税額
（円）</t>
  </si>
  <si>
    <t>１台当たり税額（５０％軽課税率）</t>
  </si>
  <si>
    <t>自動車の
排気量</t>
    <rPh sb="0" eb="3">
      <t>ジドウシャ</t>
    </rPh>
    <rPh sb="5" eb="8">
      <t>ハイキリョウ</t>
    </rPh>
    <phoneticPr fontId="1"/>
  </si>
  <si>
    <t>５０％軽課適用前税額
（円）</t>
  </si>
  <si>
    <t>　1500CC超</t>
  </si>
  <si>
    <t>重課の影響</t>
    <rPh sb="0" eb="2">
      <t>ジュウケイカ</t>
    </rPh>
    <rPh sb="3" eb="5">
      <t>エイキョウ</t>
    </rPh>
    <phoneticPr fontId="1"/>
  </si>
  <si>
    <t>増減額
（円）</t>
    <rPh sb="0" eb="2">
      <t>ゾウゲン</t>
    </rPh>
    <rPh sb="2" eb="3">
      <t>ゼイガク</t>
    </rPh>
    <rPh sb="5" eb="6">
      <t>エン</t>
    </rPh>
    <phoneticPr fontId="1"/>
  </si>
  <si>
    <t>ｶ=ｳ-ｵ</t>
  </si>
  <si>
    <t>１台当たり税額（２５％軽課税率）</t>
  </si>
  <si>
    <t>H24</t>
  </si>
  <si>
    <t>２５％軽課適用前税額
（円）</t>
  </si>
  <si>
    <t>ｸ</t>
  </si>
  <si>
    <t>ｹ=ｸ/ｷ</t>
  </si>
  <si>
    <t>ｺ=ｱ*ｷ</t>
  </si>
  <si>
    <t>ﾀ=ｽ-ｿ</t>
  </si>
  <si>
    <t>ｻ=ｸ-ｺ</t>
  </si>
  <si>
    <t>ｼ</t>
  </si>
  <si>
    <t>ｽ</t>
  </si>
  <si>
    <t>4,500CC超
6,000CC以下</t>
    <rPh sb="7" eb="8">
      <t>コ</t>
    </rPh>
    <phoneticPr fontId="1"/>
  </si>
  <si>
    <t>ｿ=ｱ*ｼ</t>
  </si>
  <si>
    <t>重課</t>
    <rPh sb="0" eb="1">
      <t>ジュウ</t>
    </rPh>
    <rPh sb="1" eb="2">
      <t>カ</t>
    </rPh>
    <phoneticPr fontId="1"/>
  </si>
  <si>
    <t>グリーン化
以外</t>
    <rPh sb="0" eb="5">
      <t>グリーンカ</t>
    </rPh>
    <rPh sb="6" eb="8">
      <t>イガイ</t>
    </rPh>
    <phoneticPr fontId="1"/>
  </si>
  <si>
    <t>平成２５年度　自動車税　賦課期日　調定状況</t>
    <rPh sb="4" eb="5">
      <t>ネン</t>
    </rPh>
    <phoneticPr fontId="1"/>
  </si>
  <si>
    <t>軽課</t>
    <rPh sb="0" eb="2">
      <t>ケイカ</t>
    </rPh>
    <phoneticPr fontId="1"/>
  </si>
  <si>
    <t>表１　調定額</t>
    <rPh sb="0" eb="1">
      <t>ヒョウ</t>
    </rPh>
    <phoneticPr fontId="1"/>
  </si>
  <si>
    <t>表３　１台当たり税額</t>
    <rPh sb="0" eb="1">
      <t>ヒョウ</t>
    </rPh>
    <phoneticPr fontId="1"/>
  </si>
  <si>
    <t>（単位：台、千円）</t>
    <rPh sb="1" eb="3">
      <t>タンイ</t>
    </rPh>
    <rPh sb="4" eb="5">
      <t>ダイ</t>
    </rPh>
    <rPh sb="6" eb="8">
      <t>センエン</t>
    </rPh>
    <phoneticPr fontId="1"/>
  </si>
  <si>
    <t>（単位：千円）</t>
    <rPh sb="1" eb="3">
      <t>タンイ</t>
    </rPh>
    <rPh sb="4" eb="6">
      <t>センエン</t>
    </rPh>
    <phoneticPr fontId="1"/>
  </si>
  <si>
    <t>表５　重軽課別調定内訳</t>
    <rPh sb="0" eb="1">
      <t>ヒョウ</t>
    </rPh>
    <rPh sb="3" eb="4">
      <t>ジュウ</t>
    </rPh>
    <rPh sb="4" eb="5">
      <t>ケイ</t>
    </rPh>
    <rPh sb="5" eb="6">
      <t>カ</t>
    </rPh>
    <rPh sb="6" eb="7">
      <t>ベツ</t>
    </rPh>
    <rPh sb="7" eb="9">
      <t>チョウテイ</t>
    </rPh>
    <rPh sb="9" eb="11">
      <t>ウチワケ</t>
    </rPh>
    <phoneticPr fontId="1"/>
  </si>
  <si>
    <t>２．調定額対前年度増減内訳</t>
    <rPh sb="2" eb="3">
      <t>チョウ</t>
    </rPh>
    <rPh sb="3" eb="5">
      <t>テイガク</t>
    </rPh>
    <rPh sb="5" eb="6">
      <t>タイ</t>
    </rPh>
    <rPh sb="6" eb="9">
      <t>ゼンネンド</t>
    </rPh>
    <rPh sb="9" eb="11">
      <t>ゾウゲン</t>
    </rPh>
    <rPh sb="11" eb="13">
      <t>ウチワケ</t>
    </rPh>
    <phoneticPr fontId="1"/>
  </si>
  <si>
    <t>小計</t>
    <rPh sb="0" eb="2">
      <t>ショウケイ</t>
    </rPh>
    <phoneticPr fontId="1"/>
  </si>
  <si>
    <t>３．グリーン化の影響</t>
    <rPh sb="2" eb="7">
      <t>グリーンカ</t>
    </rPh>
    <rPh sb="8" eb="10">
      <t>エイキョウ</t>
    </rPh>
    <phoneticPr fontId="1"/>
  </si>
  <si>
    <t>軽課の影響</t>
  </si>
  <si>
    <t>特種用途車</t>
    <rPh sb="0" eb="2">
      <t>トクダネ</t>
    </rPh>
    <rPh sb="2" eb="4">
      <t>ヨウト</t>
    </rPh>
    <rPh sb="4" eb="5">
      <t>シャ</t>
    </rPh>
    <phoneticPr fontId="1"/>
  </si>
  <si>
    <t>　普通型車</t>
    <rPh sb="1" eb="3">
      <t>フツウ</t>
    </rPh>
    <rPh sb="3" eb="4">
      <t>ガタ</t>
    </rPh>
    <rPh sb="4" eb="5">
      <t>シャ</t>
    </rPh>
    <phoneticPr fontId="1"/>
  </si>
  <si>
    <t>　貨客兼用車</t>
    <rPh sb="1" eb="3">
      <t>カキャク</t>
    </rPh>
    <rPh sb="3" eb="5">
      <t>ケンヨウ</t>
    </rPh>
    <rPh sb="5" eb="6">
      <t>シャ</t>
    </rPh>
    <phoneticPr fontId="1"/>
  </si>
  <si>
    <t>自家用乗用車計</t>
    <rPh sb="0" eb="3">
      <t>ジカヨウ</t>
    </rPh>
    <phoneticPr fontId="1"/>
  </si>
  <si>
    <t>　1500CC超（積載2t以下）</t>
    <rPh sb="7" eb="8">
      <t>チョウ</t>
    </rPh>
    <rPh sb="9" eb="11">
      <t>セキサイ</t>
    </rPh>
    <rPh sb="13" eb="15">
      <t>イカ</t>
    </rPh>
    <phoneticPr fontId="1"/>
  </si>
  <si>
    <t>注）賦課期日分自動車税調定集計表（「定期課税」）より作成。集計表から脱落している構造減免分については課税台数、調定額にその分を加えている。</t>
    <rPh sb="0" eb="1">
      <t>チュウ</t>
    </rPh>
    <rPh sb="2" eb="4">
      <t>フカ</t>
    </rPh>
    <rPh sb="4" eb="6">
      <t>キジツ</t>
    </rPh>
    <rPh sb="6" eb="7">
      <t>ブン</t>
    </rPh>
    <rPh sb="7" eb="11">
      <t>ジドウシャゼイ</t>
    </rPh>
    <rPh sb="11" eb="12">
      <t>チョウ</t>
    </rPh>
    <rPh sb="12" eb="13">
      <t>テイ</t>
    </rPh>
    <rPh sb="13" eb="16">
      <t>シュウケイヒョウ</t>
    </rPh>
    <rPh sb="18" eb="20">
      <t>テイキ</t>
    </rPh>
    <rPh sb="20" eb="22">
      <t>カゼイ</t>
    </rPh>
    <rPh sb="26" eb="28">
      <t>サクセイ</t>
    </rPh>
    <rPh sb="29" eb="32">
      <t>シュウケイヒョウ</t>
    </rPh>
    <rPh sb="34" eb="36">
      <t>ダツラク</t>
    </rPh>
    <rPh sb="40" eb="42">
      <t>コウゾウ</t>
    </rPh>
    <rPh sb="42" eb="44">
      <t>ゲンメン</t>
    </rPh>
    <rPh sb="44" eb="45">
      <t>ブン</t>
    </rPh>
    <rPh sb="50" eb="52">
      <t>カゼイ</t>
    </rPh>
    <rPh sb="52" eb="54">
      <t>ダイスウ</t>
    </rPh>
    <rPh sb="55" eb="56">
      <t>チョウ</t>
    </rPh>
    <rPh sb="56" eb="57">
      <t>テイ</t>
    </rPh>
    <rPh sb="57" eb="58">
      <t>ガク</t>
    </rPh>
    <rPh sb="61" eb="62">
      <t>ブン</t>
    </rPh>
    <rPh sb="63" eb="64">
      <t>クワ</t>
    </rPh>
    <phoneticPr fontId="1"/>
  </si>
  <si>
    <t>表８　自家用乗用車</t>
    <rPh sb="0" eb="1">
      <t>ヒョウ</t>
    </rPh>
    <rPh sb="3" eb="6">
      <t>ジカヨウ</t>
    </rPh>
    <rPh sb="6" eb="9">
      <t>ジョウヨウシャ</t>
    </rPh>
    <phoneticPr fontId="1"/>
  </si>
  <si>
    <t>表９　トラック課税台数</t>
    <rPh sb="0" eb="1">
      <t>ヒョウ</t>
    </rPh>
    <rPh sb="7" eb="9">
      <t>カゼイ</t>
    </rPh>
    <rPh sb="9" eb="11">
      <t>ダイスウ</t>
    </rPh>
    <phoneticPr fontId="1"/>
  </si>
  <si>
    <t>２５％軽課</t>
    <rPh sb="3" eb="4">
      <t>カル</t>
    </rPh>
    <rPh sb="4" eb="5">
      <t>カ</t>
    </rPh>
    <phoneticPr fontId="1"/>
  </si>
  <si>
    <t>１ﾄﾝ以下</t>
    <rPh sb="3" eb="5">
      <t>イカ</t>
    </rPh>
    <phoneticPr fontId="1"/>
  </si>
  <si>
    <t>普通型車</t>
    <rPh sb="0" eb="2">
      <t>フツウ</t>
    </rPh>
    <rPh sb="2" eb="3">
      <t>ガタ</t>
    </rPh>
    <rPh sb="3" eb="4">
      <t>シャ</t>
    </rPh>
    <phoneticPr fontId="1"/>
  </si>
  <si>
    <t>その他</t>
    <rPh sb="2" eb="3">
      <t>タ</t>
    </rPh>
    <phoneticPr fontId="1"/>
  </si>
  <si>
    <t>営業用乗用車計</t>
    <rPh sb="0" eb="2">
      <t>エイギョウ</t>
    </rPh>
    <rPh sb="2" eb="3">
      <t>ヨウ</t>
    </rPh>
    <rPh sb="3" eb="6">
      <t>ジョウヨウシャ</t>
    </rPh>
    <phoneticPr fontId="1"/>
  </si>
  <si>
    <t>特種</t>
    <rPh sb="0" eb="2">
      <t>トクダネ</t>
    </rPh>
    <phoneticPr fontId="1"/>
  </si>
  <si>
    <t>営業車計</t>
    <rPh sb="0" eb="3">
      <t>エイギョウシャ</t>
    </rPh>
    <rPh sb="3" eb="4">
      <t>ケイ</t>
    </rPh>
    <phoneticPr fontId="1"/>
  </si>
  <si>
    <t>自家用車計</t>
    <rPh sb="0" eb="3">
      <t>ジカヨウ</t>
    </rPh>
    <rPh sb="3" eb="4">
      <t>シャ</t>
    </rPh>
    <rPh sb="4" eb="5">
      <t>ケイ</t>
    </rPh>
    <phoneticPr fontId="1"/>
  </si>
  <si>
    <t>13トン超え</t>
    <rPh sb="4" eb="5">
      <t>コ</t>
    </rPh>
    <phoneticPr fontId="1"/>
  </si>
  <si>
    <t>～</t>
  </si>
  <si>
    <t>-</t>
  </si>
  <si>
    <t>～84,600</t>
  </si>
  <si>
    <t>表５＝当該年度の自動車税調定集計表</t>
    <rPh sb="0" eb="1">
      <t>ヒョウ</t>
    </rPh>
    <rPh sb="3" eb="5">
      <t>トウガイ</t>
    </rPh>
    <rPh sb="5" eb="7">
      <t>ネンド</t>
    </rPh>
    <rPh sb="8" eb="12">
      <t>ジドウシャゼイ</t>
    </rPh>
    <rPh sb="12" eb="14">
      <t>チョウテイ</t>
    </rPh>
    <rPh sb="14" eb="17">
      <t>シュウケイヒョウ</t>
    </rPh>
    <phoneticPr fontId="1"/>
  </si>
  <si>
    <t>～　　　</t>
  </si>
  <si>
    <t>霊柩車（普通）</t>
    <rPh sb="0" eb="3">
      <t>レイキュウシャ</t>
    </rPh>
    <rPh sb="4" eb="6">
      <t>フツウ</t>
    </rPh>
    <phoneticPr fontId="1"/>
  </si>
  <si>
    <t>表４　</t>
    <rPh sb="0" eb="1">
      <t>ヒョウ</t>
    </rPh>
    <phoneticPr fontId="1"/>
  </si>
  <si>
    <t>グリーン化による影響額の増減</t>
    <rPh sb="4" eb="5">
      <t>カ</t>
    </rPh>
    <rPh sb="8" eb="10">
      <t>エイキョウ</t>
    </rPh>
    <rPh sb="10" eb="11">
      <t>ガク</t>
    </rPh>
    <rPh sb="12" eb="14">
      <t>ゾウゲン</t>
    </rPh>
    <phoneticPr fontId="1"/>
  </si>
  <si>
    <t>Ｈ25年度</t>
    <rPh sb="3" eb="5">
      <t>ネンド</t>
    </rPh>
    <phoneticPr fontId="1"/>
  </si>
  <si>
    <t>参照表</t>
    <rPh sb="0" eb="2">
      <t>サンショウ</t>
    </rPh>
    <rPh sb="2" eb="3">
      <t>ヒョウ</t>
    </rPh>
    <phoneticPr fontId="1"/>
  </si>
  <si>
    <t>表２＝当該年度の自動車税調定集計表　定期課税</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</si>
  <si>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今回調定　税額</t>
    <rPh sb="4" eb="6">
      <t>コンカイ</t>
    </rPh>
    <rPh sb="6" eb="8">
      <t>チョウテイ</t>
    </rPh>
    <rPh sb="9" eb="11">
      <t>ゼイガク</t>
    </rPh>
    <phoneticPr fontId="1"/>
  </si>
  <si>
    <t>　　　　総台数</t>
    <rPh sb="4" eb="7">
      <t>ソウダイスウ</t>
    </rPh>
    <phoneticPr fontId="1"/>
  </si>
  <si>
    <t>　　　　今回調定　件数（構造減免を加えた台数）</t>
    <rPh sb="4" eb="6">
      <t>コンカイ</t>
    </rPh>
    <rPh sb="6" eb="8">
      <t>チョウテイ</t>
    </rPh>
    <rPh sb="9" eb="11">
      <t>ケンスウ</t>
    </rPh>
    <rPh sb="12" eb="14">
      <t>コウゾウ</t>
    </rPh>
    <rPh sb="14" eb="16">
      <t>ゲンメン</t>
    </rPh>
    <rPh sb="17" eb="18">
      <t>クワ</t>
    </rPh>
    <rPh sb="20" eb="22">
      <t>ダイスウ</t>
    </rPh>
    <phoneticPr fontId="1"/>
  </si>
  <si>
    <t>表６　グリーン化の影響額【軽課により減税した額と重課により加重した額】</t>
    <rPh sb="0" eb="1">
      <t>ヒョウ</t>
    </rPh>
    <rPh sb="3" eb="8">
      <t>グリーンカ</t>
    </rPh>
    <rPh sb="9" eb="11">
      <t>エイキョウ</t>
    </rPh>
    <rPh sb="11" eb="12">
      <t>ガク</t>
    </rPh>
    <rPh sb="13" eb="15">
      <t>ケイカ</t>
    </rPh>
    <rPh sb="18" eb="20">
      <t>ゲンゼイ</t>
    </rPh>
    <rPh sb="22" eb="23">
      <t>ガク</t>
    </rPh>
    <rPh sb="24" eb="26">
      <t>ジュウカ</t>
    </rPh>
    <rPh sb="29" eb="31">
      <t>カジュウ</t>
    </rPh>
    <rPh sb="33" eb="34">
      <t>ガク</t>
    </rPh>
    <phoneticPr fontId="1"/>
  </si>
  <si>
    <t>　　　　５０／１００軽課（低公害車）＋５０／１００軽課</t>
    <rPh sb="10" eb="12">
      <t>ケイカ</t>
    </rPh>
    <rPh sb="13" eb="14">
      <t>テイ</t>
    </rPh>
    <rPh sb="14" eb="16">
      <t>コウガイ</t>
    </rPh>
    <rPh sb="16" eb="17">
      <t>シャ</t>
    </rPh>
    <rPh sb="25" eb="27">
      <t>ケイカ</t>
    </rPh>
    <phoneticPr fontId="1"/>
  </si>
  <si>
    <t>　　　　２５／１００軽課</t>
    <rPh sb="10" eb="12">
      <t>ケイカ</t>
    </rPh>
    <phoneticPr fontId="1"/>
  </si>
  <si>
    <t>　　　　※グリーン化計とグリーン化以外計と計は自動計算</t>
    <rPh sb="9" eb="10">
      <t>カ</t>
    </rPh>
    <rPh sb="10" eb="11">
      <t>ケイ</t>
    </rPh>
    <rPh sb="16" eb="17">
      <t>カ</t>
    </rPh>
    <rPh sb="17" eb="19">
      <t>イガイ</t>
    </rPh>
    <rPh sb="19" eb="20">
      <t>ケイ</t>
    </rPh>
    <rPh sb="21" eb="22">
      <t>ケイ</t>
    </rPh>
    <rPh sb="23" eb="25">
      <t>ジドウ</t>
    </rPh>
    <rPh sb="25" eb="27">
      <t>ケイサン</t>
    </rPh>
    <phoneticPr fontId="1"/>
  </si>
  <si>
    <t>表６＝同ファイル内の別シート（軽課、重課）で計算して転記</t>
    <rPh sb="0" eb="1">
      <t>ヒョウ</t>
    </rPh>
    <rPh sb="3" eb="4">
      <t>ドウ</t>
    </rPh>
    <rPh sb="8" eb="9">
      <t>ナイ</t>
    </rPh>
    <rPh sb="10" eb="11">
      <t>ベツ</t>
    </rPh>
    <rPh sb="15" eb="17">
      <t>ケイカ</t>
    </rPh>
    <rPh sb="18" eb="20">
      <t>ジュウカ</t>
    </rPh>
    <rPh sb="22" eb="24">
      <t>ケイサン</t>
    </rPh>
    <rPh sb="26" eb="28">
      <t>テンキ</t>
    </rPh>
    <phoneticPr fontId="1"/>
  </si>
  <si>
    <t>対前年
増　減</t>
    <rPh sb="0" eb="1">
      <t>タイ</t>
    </rPh>
    <rPh sb="1" eb="3">
      <t>ゼンネン</t>
    </rPh>
    <rPh sb="4" eb="5">
      <t>ゾウ</t>
    </rPh>
    <rPh sb="6" eb="7">
      <t>ゲン</t>
    </rPh>
    <phoneticPr fontId="1"/>
  </si>
  <si>
    <t>表８＝当該年度の自動車税調定集計表　定期課税から</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</si>
  <si>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乗用　自家用の今回調定の件数</t>
    <rPh sb="4" eb="6">
      <t>ジョウヨウ</t>
    </rPh>
    <rPh sb="7" eb="10">
      <t>ジカヨウ</t>
    </rPh>
    <rPh sb="11" eb="13">
      <t>コンカイ</t>
    </rPh>
    <rPh sb="13" eb="15">
      <t>チョウテイ</t>
    </rPh>
    <rPh sb="16" eb="18">
      <t>ケンスウ</t>
    </rPh>
    <phoneticPr fontId="1"/>
  </si>
  <si>
    <t>表９＝当該年度の自動車税調定集計表　定期課税から</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</si>
  <si>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貨物の普通型車計、貨客兼用車計、けん引車計＋被けん引車計</t>
    <rPh sb="4" eb="6">
      <t>カモツ</t>
    </rPh>
    <rPh sb="7" eb="9">
      <t>フツウ</t>
    </rPh>
    <rPh sb="9" eb="10">
      <t>ガタ</t>
    </rPh>
    <rPh sb="10" eb="11">
      <t>シャ</t>
    </rPh>
    <rPh sb="11" eb="12">
      <t>ケイ</t>
    </rPh>
    <rPh sb="13" eb="15">
      <t>カキャク</t>
    </rPh>
    <rPh sb="15" eb="17">
      <t>ケンヨウ</t>
    </rPh>
    <rPh sb="17" eb="18">
      <t>シャ</t>
    </rPh>
    <rPh sb="18" eb="19">
      <t>ケイ</t>
    </rPh>
    <rPh sb="22" eb="23">
      <t>ヒ</t>
    </rPh>
    <rPh sb="23" eb="24">
      <t>シャ</t>
    </rPh>
    <rPh sb="24" eb="25">
      <t>ケイ</t>
    </rPh>
    <rPh sb="26" eb="27">
      <t>ヒ</t>
    </rPh>
    <rPh sb="29" eb="30">
      <t>イン</t>
    </rPh>
    <rPh sb="30" eb="31">
      <t>シャ</t>
    </rPh>
    <rPh sb="31" eb="32">
      <t>ケイ</t>
    </rPh>
    <phoneticPr fontId="1"/>
  </si>
  <si>
    <r>
      <t>２５％軽課</t>
    </r>
    <r>
      <rPr>
        <sz val="8"/>
        <rFont val="ＭＳ Ｐゴシック"/>
        <family val="3"/>
        <charset val="128"/>
      </rPr>
      <t xml:space="preserve"> </t>
    </r>
    <rPh sb="3" eb="4">
      <t>カル</t>
    </rPh>
    <rPh sb="4" eb="5">
      <t>カ</t>
    </rPh>
    <phoneticPr fontId="1"/>
  </si>
  <si>
    <t>重  課</t>
    <rPh sb="0" eb="1">
      <t>ジュウ</t>
    </rPh>
    <rPh sb="3" eb="4">
      <t>カ</t>
    </rPh>
    <phoneticPr fontId="1"/>
  </si>
  <si>
    <t>Ｈ24年度</t>
  </si>
  <si>
    <t>表７　平成２４年度重軽課別調定内訳（参考）</t>
    <rPh sb="0" eb="1">
      <t>ヒョウ</t>
    </rPh>
    <rPh sb="3" eb="5">
      <t>ヘイセイ</t>
    </rPh>
    <rPh sb="7" eb="9">
      <t>ネンド</t>
    </rPh>
    <rPh sb="9" eb="10">
      <t>ジュウ</t>
    </rPh>
    <rPh sb="10" eb="11">
      <t>ケイ</t>
    </rPh>
    <rPh sb="11" eb="12">
      <t>カ</t>
    </rPh>
    <rPh sb="12" eb="13">
      <t>ベツ</t>
    </rPh>
    <rPh sb="13" eb="15">
      <t>チョウテイ</t>
    </rPh>
    <rPh sb="15" eb="17">
      <t>ウチワケ</t>
    </rPh>
    <rPh sb="18" eb="20">
      <t>サンコウ</t>
    </rPh>
    <phoneticPr fontId="1"/>
  </si>
  <si>
    <t>グリーン化
計</t>
    <rPh sb="0" eb="5">
      <t>グリーンカ</t>
    </rPh>
    <rPh sb="6" eb="7">
      <t>ケイ</t>
    </rPh>
    <phoneticPr fontId="1"/>
  </si>
  <si>
    <t>表２　課税台数(上段：課税台数、下段：総台数）</t>
    <rPh sb="0" eb="1">
      <t>ヒョウ</t>
    </rPh>
    <rPh sb="3" eb="5">
      <t>カゼイ</t>
    </rPh>
    <rPh sb="5" eb="7">
      <t>ダイスウ</t>
    </rPh>
    <rPh sb="8" eb="10">
      <t>ジョウダン</t>
    </rPh>
    <rPh sb="11" eb="13">
      <t>カゼイ</t>
    </rPh>
    <rPh sb="13" eb="15">
      <t>ダイスウ</t>
    </rPh>
    <rPh sb="16" eb="18">
      <t>カダン</t>
    </rPh>
    <rPh sb="19" eb="20">
      <t>ソウ</t>
    </rPh>
    <rPh sb="20" eb="22">
      <t>ダイスウ</t>
    </rPh>
    <phoneticPr fontId="1"/>
  </si>
  <si>
    <t>電気自動車等</t>
    <rPh sb="0" eb="2">
      <t>デンキ</t>
    </rPh>
    <rPh sb="2" eb="5">
      <t>ジドウシャ</t>
    </rPh>
    <rPh sb="5" eb="6">
      <t>トウ</t>
    </rPh>
    <phoneticPr fontId="1"/>
  </si>
  <si>
    <t>Ｈ25年度</t>
    <rPh sb="3" eb="4">
      <t>ネン</t>
    </rPh>
    <rPh sb="4" eb="5">
      <t>ド</t>
    </rPh>
    <phoneticPr fontId="1"/>
  </si>
  <si>
    <t>調定額</t>
    <rPh sb="0" eb="3">
      <t>チョウテイガク</t>
    </rPh>
    <phoneticPr fontId="1"/>
  </si>
  <si>
    <t>H25</t>
  </si>
  <si>
    <t>自動車保有台数等による増減</t>
    <rPh sb="0" eb="3">
      <t>ジドウシャ</t>
    </rPh>
    <rPh sb="3" eb="5">
      <t>ホユウ</t>
    </rPh>
    <rPh sb="5" eb="7">
      <t>ダイスウ</t>
    </rPh>
    <rPh sb="7" eb="8">
      <t>トウ</t>
    </rPh>
    <rPh sb="11" eb="13">
      <t>ゾウゲン</t>
    </rPh>
    <phoneticPr fontId="1"/>
  </si>
  <si>
    <t>（参考）H24年度</t>
    <rPh sb="1" eb="3">
      <t>サンコウ</t>
    </rPh>
    <rPh sb="7" eb="9">
      <t>ネンド</t>
    </rPh>
    <phoneticPr fontId="1"/>
  </si>
  <si>
    <t>４．増減の内訳</t>
    <rPh sb="2" eb="4">
      <t>ゾウゲン</t>
    </rPh>
    <rPh sb="5" eb="7">
      <t>ウチワケ</t>
    </rPh>
    <phoneticPr fontId="1"/>
  </si>
  <si>
    <t>軽課（軽減した額）</t>
    <rPh sb="0" eb="1">
      <t>ケイ</t>
    </rPh>
    <rPh sb="1" eb="2">
      <t>カ</t>
    </rPh>
    <rPh sb="3" eb="5">
      <t>ケイゲン</t>
    </rPh>
    <rPh sb="7" eb="8">
      <t>ガク</t>
    </rPh>
    <phoneticPr fontId="1"/>
  </si>
  <si>
    <t>重課（加重した額）</t>
    <rPh sb="0" eb="1">
      <t>ジュウ</t>
    </rPh>
    <rPh sb="1" eb="2">
      <t>カ</t>
    </rPh>
    <rPh sb="3" eb="5">
      <t>カジュウ</t>
    </rPh>
    <rPh sb="7" eb="8">
      <t>ガク</t>
    </rPh>
    <phoneticPr fontId="1"/>
  </si>
  <si>
    <t>　調定額は、前年と比較すると、△１億６，６４６万円で前年比９８．９％。
内訳は、グリーン化によるものが３，７１６万円、自動車保有台数の減や低い税率へのシフト等によるものが△１億２，９２９万円となっている。</t>
    <rPh sb="1" eb="2">
      <t>チョウ</t>
    </rPh>
    <rPh sb="2" eb="4">
      <t>テイガク</t>
    </rPh>
    <rPh sb="6" eb="8">
      <t>ゼンネン</t>
    </rPh>
    <rPh sb="9" eb="11">
      <t>ヒカク</t>
    </rPh>
    <rPh sb="17" eb="18">
      <t>オク</t>
    </rPh>
    <rPh sb="23" eb="25">
      <t>マンエン</t>
    </rPh>
    <rPh sb="26" eb="29">
      <t>ゼンネンヒ</t>
    </rPh>
    <rPh sb="36" eb="38">
      <t>ウチワケ</t>
    </rPh>
    <rPh sb="44" eb="45">
      <t>カ</t>
    </rPh>
    <rPh sb="56" eb="57">
      <t>マン</t>
    </rPh>
    <rPh sb="57" eb="58">
      <t>マンエン</t>
    </rPh>
    <rPh sb="59" eb="62">
      <t>ジドウシャ</t>
    </rPh>
    <rPh sb="62" eb="64">
      <t>ホユウ</t>
    </rPh>
    <rPh sb="64" eb="66">
      <t>ダイスウ</t>
    </rPh>
    <rPh sb="69" eb="70">
      <t>ヒク</t>
    </rPh>
    <rPh sb="71" eb="73">
      <t>ゼイリツ</t>
    </rPh>
    <rPh sb="78" eb="79">
      <t>トウ</t>
    </rPh>
    <rPh sb="87" eb="88">
      <t>オク</t>
    </rPh>
    <rPh sb="93" eb="95">
      <t>マンエン</t>
    </rPh>
    <phoneticPr fontId="1"/>
  </si>
  <si>
    <t>　軽課対象の自動車は、１４，５４５台となり、前年度１３，８７１台から６７４台増加した。これは、環境性能の優れた自動車に対する優遇税制やエコカー補助金制度の効果により、軽課対象自動車の登録が増加したためである。重課対象の自動車は、８４，０７７台となり、前年度８３，９２５台から２９３台増加した。
　グリーン化を適用しなかった場合の調定額と比較して求めた影響額（表６）は、軽課については△２億１，３５８万円、重課については＋２億８，１１４万円で、合計すると６，７５６万円となり、前年度より３，７３６万円の増となっている。</t>
    <rPh sb="3" eb="5">
      <t>タイショウ</t>
    </rPh>
    <rPh sb="6" eb="9">
      <t>ジドウシャ</t>
    </rPh>
    <rPh sb="17" eb="18">
      <t>ダイ</t>
    </rPh>
    <rPh sb="22" eb="25">
      <t>ゼンネンド</t>
    </rPh>
    <rPh sb="31" eb="32">
      <t>ダイ</t>
    </rPh>
    <rPh sb="37" eb="38">
      <t>ダイ</t>
    </rPh>
    <rPh sb="38" eb="40">
      <t>ゾウカ</t>
    </rPh>
    <rPh sb="47" eb="49">
      <t>カンキョウ</t>
    </rPh>
    <rPh sb="49" eb="51">
      <t>セイノウ</t>
    </rPh>
    <rPh sb="52" eb="53">
      <t>スグ</t>
    </rPh>
    <rPh sb="55" eb="58">
      <t>ジドウシャ</t>
    </rPh>
    <rPh sb="59" eb="60">
      <t>タイ</t>
    </rPh>
    <rPh sb="62" eb="64">
      <t>ユウグウ</t>
    </rPh>
    <rPh sb="64" eb="66">
      <t>ゼイセイ</t>
    </rPh>
    <rPh sb="71" eb="74">
      <t>ホジョキン</t>
    </rPh>
    <rPh sb="74" eb="76">
      <t>セイド</t>
    </rPh>
    <rPh sb="77" eb="79">
      <t>コウカ</t>
    </rPh>
    <rPh sb="83" eb="84">
      <t>ケイ</t>
    </rPh>
    <rPh sb="84" eb="85">
      <t>カ</t>
    </rPh>
    <rPh sb="85" eb="87">
      <t>タイショウ</t>
    </rPh>
    <rPh sb="87" eb="90">
      <t>ジドウシャ</t>
    </rPh>
    <rPh sb="91" eb="93">
      <t>トウロク</t>
    </rPh>
    <rPh sb="94" eb="96">
      <t>ゾウカ</t>
    </rPh>
    <rPh sb="104" eb="106">
      <t>ジュウカ</t>
    </rPh>
    <rPh sb="106" eb="108">
      <t>タイショウ</t>
    </rPh>
    <rPh sb="109" eb="112">
      <t>ジドウシャ</t>
    </rPh>
    <rPh sb="120" eb="121">
      <t>ダイ</t>
    </rPh>
    <rPh sb="125" eb="128">
      <t>ゼンネンド</t>
    </rPh>
    <rPh sb="134" eb="135">
      <t>ダイ</t>
    </rPh>
    <rPh sb="140" eb="141">
      <t>ダイ</t>
    </rPh>
    <rPh sb="141" eb="143">
      <t>ゾウカ</t>
    </rPh>
    <rPh sb="148" eb="153">
      <t>グリーンカ</t>
    </rPh>
    <rPh sb="154" eb="156">
      <t>テキヨウ</t>
    </rPh>
    <rPh sb="161" eb="163">
      <t>バアイ</t>
    </rPh>
    <rPh sb="164" eb="167">
      <t>チョウテイガク</t>
    </rPh>
    <rPh sb="168" eb="170">
      <t>ヒカク</t>
    </rPh>
    <rPh sb="172" eb="173">
      <t>モト</t>
    </rPh>
    <rPh sb="175" eb="178">
      <t>エイキョウガク</t>
    </rPh>
    <rPh sb="179" eb="180">
      <t>ヒョウ</t>
    </rPh>
    <rPh sb="184" eb="186">
      <t>ケイカ</t>
    </rPh>
    <rPh sb="193" eb="194">
      <t>オク</t>
    </rPh>
    <rPh sb="199" eb="201">
      <t>マンエン</t>
    </rPh>
    <rPh sb="202" eb="204">
      <t>ジュウカ</t>
    </rPh>
    <rPh sb="211" eb="212">
      <t>オク</t>
    </rPh>
    <rPh sb="217" eb="218">
      <t>マン</t>
    </rPh>
    <rPh sb="221" eb="223">
      <t>ゴウケイ</t>
    </rPh>
    <rPh sb="231" eb="233">
      <t>マンエン</t>
    </rPh>
    <rPh sb="237" eb="240">
      <t>ゼンネンド</t>
    </rPh>
    <rPh sb="247" eb="249">
      <t>マンエン</t>
    </rPh>
    <rPh sb="250" eb="251">
      <t>ゾウ</t>
    </rPh>
    <phoneticPr fontId="1"/>
  </si>
  <si>
    <t>　自家用乗用車については、排気両別にみると、１０００～１５００ｃｃの自動車が、前年度から２，８３２台増加しており、排気量の大きい自動車から低燃費、低排出に対応した小型自動車への乗り換えが進んでいるものと見られる。
　トラックは、復興需要により登録が増加し、前年度に比較して減少幅が縮小した。</t>
    <rPh sb="1" eb="4">
      <t>ジカヨウ</t>
    </rPh>
    <rPh sb="4" eb="7">
      <t>ジョウヨウシャ</t>
    </rPh>
    <rPh sb="13" eb="15">
      <t>ハイキ</t>
    </rPh>
    <rPh sb="15" eb="16">
      <t>リョウ</t>
    </rPh>
    <rPh sb="16" eb="17">
      <t>ベツ</t>
    </rPh>
    <rPh sb="34" eb="37">
      <t>ジドウシャ</t>
    </rPh>
    <rPh sb="39" eb="42">
      <t>ゼンネンド</t>
    </rPh>
    <rPh sb="49" eb="50">
      <t>ダイ</t>
    </rPh>
    <rPh sb="50" eb="52">
      <t>ゾウカ</t>
    </rPh>
    <rPh sb="57" eb="60">
      <t>ハイキリョウ</t>
    </rPh>
    <rPh sb="61" eb="62">
      <t>オオ</t>
    </rPh>
    <rPh sb="64" eb="67">
      <t>ジドウシャ</t>
    </rPh>
    <rPh sb="69" eb="72">
      <t>テイネンピ</t>
    </rPh>
    <rPh sb="73" eb="74">
      <t>テイ</t>
    </rPh>
    <rPh sb="74" eb="76">
      <t>ハイシュツ</t>
    </rPh>
    <rPh sb="77" eb="79">
      <t>タイオウ</t>
    </rPh>
    <rPh sb="81" eb="83">
      <t>コガタ</t>
    </rPh>
    <rPh sb="83" eb="86">
      <t>ジドウシャ</t>
    </rPh>
    <rPh sb="88" eb="89">
      <t>ノ</t>
    </rPh>
    <rPh sb="90" eb="91">
      <t>カ</t>
    </rPh>
    <rPh sb="93" eb="94">
      <t>スス</t>
    </rPh>
    <rPh sb="101" eb="102">
      <t>ミ</t>
    </rPh>
    <rPh sb="114" eb="116">
      <t>フッコウ</t>
    </rPh>
    <rPh sb="116" eb="118">
      <t>ジュヨウ</t>
    </rPh>
    <rPh sb="121" eb="123">
      <t>トウロク</t>
    </rPh>
    <rPh sb="124" eb="126">
      <t>ゾウカ</t>
    </rPh>
    <rPh sb="128" eb="131">
      <t>ゼンネンド</t>
    </rPh>
    <rPh sb="132" eb="134">
      <t>ヒカク</t>
    </rPh>
    <rPh sb="136" eb="138">
      <t>ゲンショウ</t>
    </rPh>
    <rPh sb="138" eb="139">
      <t>ハバ</t>
    </rPh>
    <rPh sb="140" eb="142">
      <t>シュクショウ</t>
    </rPh>
    <phoneticPr fontId="1"/>
  </si>
  <si>
    <t>　賦課期日現在の減免を行う前の調定額は、１５０億５，３４４万円、前年比９８．９％である。
課税台数は、４１万８，５１９台で、前年比９９．０％、非課税等を加えた総台数は４３万２，０２６台で、前年比９９．１％である。</t>
    <rPh sb="1" eb="5">
      <t>フカキジツ</t>
    </rPh>
    <rPh sb="5" eb="7">
      <t>ゲンザイ</t>
    </rPh>
    <rPh sb="8" eb="10">
      <t>ゲンメン</t>
    </rPh>
    <rPh sb="11" eb="12">
      <t>オコナ</t>
    </rPh>
    <rPh sb="13" eb="14">
      <t>マエ</t>
    </rPh>
    <rPh sb="15" eb="18">
      <t>チョウテイガク</t>
    </rPh>
    <rPh sb="23" eb="24">
      <t>オク</t>
    </rPh>
    <rPh sb="29" eb="31">
      <t>マンエン</t>
    </rPh>
    <rPh sb="32" eb="35">
      <t>ゼンネンヒ</t>
    </rPh>
    <rPh sb="45" eb="47">
      <t>カゼイ</t>
    </rPh>
    <rPh sb="47" eb="49">
      <t>ダイスウ</t>
    </rPh>
    <rPh sb="53" eb="54">
      <t>マン</t>
    </rPh>
    <rPh sb="59" eb="60">
      <t>ダイ</t>
    </rPh>
    <rPh sb="62" eb="65">
      <t>ゼンネンヒ</t>
    </rPh>
    <rPh sb="71" eb="74">
      <t>ヒカゼイ</t>
    </rPh>
    <rPh sb="74" eb="75">
      <t>トウ</t>
    </rPh>
    <rPh sb="76" eb="77">
      <t>クワ</t>
    </rPh>
    <rPh sb="79" eb="80">
      <t>ソウ</t>
    </rPh>
    <rPh sb="80" eb="82">
      <t>ダイスウ</t>
    </rPh>
    <rPh sb="85" eb="86">
      <t>マン</t>
    </rPh>
    <rPh sb="91" eb="92">
      <t>ダイ</t>
    </rPh>
    <rPh sb="94" eb="97">
      <t>ゼンネンヒ</t>
    </rPh>
    <phoneticPr fontId="1"/>
  </si>
  <si>
    <t>・課税台数には、減免台数を含む。</t>
    <rPh sb="1" eb="3">
      <t>カゼイ</t>
    </rPh>
    <rPh sb="3" eb="5">
      <t>ダイスウ</t>
    </rPh>
    <rPh sb="8" eb="10">
      <t>ゲンメン</t>
    </rPh>
    <rPh sb="10" eb="12">
      <t>ダイスウ</t>
    </rPh>
    <rPh sb="13" eb="14">
      <t>フク</t>
    </rPh>
    <phoneticPr fontId="1"/>
  </si>
  <si>
    <t>けん引・被けん引</t>
    <rPh sb="2" eb="3">
      <t>ヒ</t>
    </rPh>
    <rPh sb="4" eb="5">
      <t>ヒ</t>
    </rPh>
    <rPh sb="7" eb="8">
      <t>イン</t>
    </rPh>
    <phoneticPr fontId="1"/>
  </si>
  <si>
    <t>　　　　　　　　自家用の今回調定の税額</t>
    <rPh sb="8" eb="11">
      <t>ジカヨウ</t>
    </rPh>
    <rPh sb="12" eb="14">
      <t>コンカイ</t>
    </rPh>
    <rPh sb="14" eb="16">
      <t>チョウテイ</t>
    </rPh>
    <rPh sb="17" eb="19">
      <t>ゼイガク</t>
    </rPh>
    <phoneticPr fontId="1"/>
  </si>
  <si>
    <t>番号</t>
    <rPh sb="0" eb="2">
      <t>バンゴウ</t>
    </rPh>
    <phoneticPr fontId="1"/>
  </si>
  <si>
    <t>前年比(％)</t>
    <rPh sb="0" eb="3">
      <t>ゼンネンヒ</t>
    </rPh>
    <phoneticPr fontId="1"/>
  </si>
  <si>
    <t>－</t>
  </si>
  <si>
    <t>1,000CC超
1,500CC以下</t>
    <rPh sb="7" eb="8">
      <t>コ</t>
    </rPh>
    <phoneticPr fontId="1"/>
  </si>
  <si>
    <t>1,500CC超
2,000CC以下</t>
    <rPh sb="7" eb="8">
      <t>コ</t>
    </rPh>
    <phoneticPr fontId="1"/>
  </si>
  <si>
    <t>2,000CC超
2,500CC以下</t>
    <rPh sb="7" eb="8">
      <t>コ</t>
    </rPh>
    <phoneticPr fontId="1"/>
  </si>
  <si>
    <t>2,500CC超
3,000CC以下</t>
    <rPh sb="7" eb="8">
      <t>コ</t>
    </rPh>
    <phoneticPr fontId="1"/>
  </si>
  <si>
    <t>3,000CC超
3,500CC以下</t>
    <rPh sb="7" eb="8">
      <t>コ</t>
    </rPh>
    <phoneticPr fontId="1"/>
  </si>
  <si>
    <t>3,500CC超
4,000CC以下</t>
    <rPh sb="7" eb="8">
      <t>コ</t>
    </rPh>
    <phoneticPr fontId="1"/>
  </si>
  <si>
    <t>4,000CC超
4,500CC以下</t>
    <rPh sb="7" eb="8">
      <t>コ</t>
    </rPh>
    <phoneticPr fontId="1"/>
  </si>
  <si>
    <t>6,000CC超</t>
  </si>
  <si>
    <t>　　　２　番号11の「電気自動車等」は、電気自動車及び天然ガス自動車を指す。</t>
    <rPh sb="5" eb="7">
      <t>バンゴウ</t>
    </rPh>
    <rPh sb="11" eb="13">
      <t>デンキ</t>
    </rPh>
    <rPh sb="13" eb="16">
      <t>ジドウシャ</t>
    </rPh>
    <rPh sb="16" eb="17">
      <t>トウ</t>
    </rPh>
    <rPh sb="20" eb="22">
      <t>デンキ</t>
    </rPh>
    <rPh sb="22" eb="25">
      <t>ジドウシャ</t>
    </rPh>
    <rPh sb="25" eb="26">
      <t>オヨ</t>
    </rPh>
    <rPh sb="27" eb="29">
      <t>テンネン</t>
    </rPh>
    <rPh sb="31" eb="34">
      <t>ジドウシャ</t>
    </rPh>
    <rPh sb="35" eb="36">
      <t>サ</t>
    </rPh>
    <phoneticPr fontId="1"/>
  </si>
  <si>
    <t>２８年度</t>
    <rPh sb="2" eb="4">
      <t>ネンド</t>
    </rPh>
    <phoneticPr fontId="1"/>
  </si>
  <si>
    <t>２９年度</t>
    <rPh sb="2" eb="4">
      <t>ネンド</t>
    </rPh>
    <phoneticPr fontId="1"/>
  </si>
  <si>
    <t>３０年度</t>
    <rPh sb="2" eb="4">
      <t>ネンド</t>
    </rPh>
    <phoneticPr fontId="1"/>
  </si>
  <si>
    <t>元年度</t>
    <rPh sb="0" eb="1">
      <t>ガン</t>
    </rPh>
    <rPh sb="1" eb="3">
      <t>ネンド</t>
    </rPh>
    <phoneticPr fontId="1"/>
  </si>
  <si>
    <t>－</t>
    <phoneticPr fontId="1"/>
  </si>
  <si>
    <t>２年度</t>
    <rPh sb="1" eb="3">
      <t>ネンド</t>
    </rPh>
    <phoneticPr fontId="1"/>
  </si>
  <si>
    <t xml:space="preserve"> ウ　乗用車(自家用)の排気量別課税台数(自動車税・自動車税種別割)の推移</t>
    <rPh sb="3" eb="6">
      <t>ジョウヨウシャ</t>
    </rPh>
    <rPh sb="7" eb="10">
      <t>ジカヨウ</t>
    </rPh>
    <rPh sb="12" eb="15">
      <t>ハイキリョウ</t>
    </rPh>
    <rPh sb="15" eb="16">
      <t>ベツ</t>
    </rPh>
    <rPh sb="16" eb="18">
      <t>カゼイ</t>
    </rPh>
    <rPh sb="18" eb="20">
      <t>ダイスウ</t>
    </rPh>
    <rPh sb="21" eb="24">
      <t>ジドウシャ</t>
    </rPh>
    <rPh sb="24" eb="25">
      <t>ゼイ</t>
    </rPh>
    <rPh sb="26" eb="30">
      <t>ジドウシャゼイ</t>
    </rPh>
    <rPh sb="30" eb="32">
      <t>シュベツ</t>
    </rPh>
    <rPh sb="32" eb="33">
      <t>ワ</t>
    </rPh>
    <rPh sb="35" eb="37">
      <t>スイイ</t>
    </rPh>
    <phoneticPr fontId="1"/>
  </si>
  <si>
    <t>　　　３　番号14の「総課税台数」は、この表に掲げた自動車（自家用乗用車）以外の車種・用途の自動車を含んだ自動車税又は</t>
    <rPh sb="5" eb="7">
      <t>バンゴウ</t>
    </rPh>
    <rPh sb="11" eb="12">
      <t>ソウ</t>
    </rPh>
    <rPh sb="12" eb="14">
      <t>カゼイ</t>
    </rPh>
    <rPh sb="14" eb="16">
      <t>ダイスウ</t>
    </rPh>
    <rPh sb="21" eb="22">
      <t>ヒョウ</t>
    </rPh>
    <rPh sb="23" eb="24">
      <t>カカ</t>
    </rPh>
    <rPh sb="26" eb="29">
      <t>ジドウシャ</t>
    </rPh>
    <rPh sb="30" eb="33">
      <t>ジカヨウ</t>
    </rPh>
    <rPh sb="33" eb="36">
      <t>ジョウヨウシャ</t>
    </rPh>
    <rPh sb="37" eb="39">
      <t>イガイ</t>
    </rPh>
    <rPh sb="40" eb="42">
      <t>シャシュ</t>
    </rPh>
    <rPh sb="43" eb="45">
      <t>ヨウト</t>
    </rPh>
    <rPh sb="46" eb="49">
      <t>ジドウシャ</t>
    </rPh>
    <rPh sb="50" eb="51">
      <t>フク</t>
    </rPh>
    <rPh sb="53" eb="57">
      <t>ジドウシャゼイ</t>
    </rPh>
    <rPh sb="57" eb="58">
      <t>マタ</t>
    </rPh>
    <phoneticPr fontId="1"/>
  </si>
  <si>
    <t>　　　　しないことがある。</t>
    <phoneticPr fontId="1"/>
  </si>
  <si>
    <t>　　　　自動車税種別割の課税台数の総数。非課税及び課税免除を含まず、身障減免を含むため、50～58頁の「課税台数」と一致</t>
    <rPh sb="4" eb="7">
      <t>ジドウシャ</t>
    </rPh>
    <rPh sb="7" eb="8">
      <t>ゼイ</t>
    </rPh>
    <rPh sb="8" eb="10">
      <t>シュベツ</t>
    </rPh>
    <rPh sb="10" eb="11">
      <t>ワ</t>
    </rPh>
    <rPh sb="14" eb="16">
      <t>ダイスウ</t>
    </rPh>
    <rPh sb="17" eb="19">
      <t>ソウスウ</t>
    </rPh>
    <rPh sb="20" eb="23">
      <t>ヒカゼイ</t>
    </rPh>
    <rPh sb="23" eb="24">
      <t>オヨ</t>
    </rPh>
    <rPh sb="25" eb="27">
      <t>カゼイ</t>
    </rPh>
    <rPh sb="27" eb="29">
      <t>メンジョ</t>
    </rPh>
    <rPh sb="30" eb="31">
      <t>フク</t>
    </rPh>
    <rPh sb="34" eb="36">
      <t>シンショウ</t>
    </rPh>
    <rPh sb="36" eb="38">
      <t>ゲンメン</t>
    </rPh>
    <rPh sb="39" eb="40">
      <t>フク</t>
    </rPh>
    <rPh sb="49" eb="50">
      <t>ページ</t>
    </rPh>
    <rPh sb="52" eb="54">
      <t>カゼイ</t>
    </rPh>
    <rPh sb="54" eb="56">
      <t>ダイスウ</t>
    </rPh>
    <rPh sb="58" eb="60">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</si>
</sst>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quot;△ &quot;#,##0.0"/>
    <numFmt numFmtId="177" formatCode="#,##0.0_ "/>
    <numFmt numFmtId="178" formatCode="#,##0;&quot;△ &quot;#,##0"/>
    <numFmt numFmtId="179" formatCode="#,##0_ "/>
    <numFmt numFmtId="180" formatCode="#,##0_);\(#,##0\)"/>
    <numFmt numFmtId="181" formatCode="0.0%"/>
  </numFmts>
  <fonts count="27" x14ac:knownFonts="1">
    <font>
      <sz val="11"/>
      <name val="ＭＳ Ｐゴシック"/>
    </font>
    <font>
      <sz val="6"/>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16"/>
      <name val="ＭＳ 明朝"/>
      <family val="1"/>
      <charset val="128"/>
    </font>
    <font>
      <sz val="14"/>
      <name val="ＭＳ 明朝"/>
      <family val="1"/>
      <charset val="128"/>
    </font>
    <font>
      <sz val="9"/>
      <name val="ＭＳ 明朝"/>
      <family val="1"/>
      <charset val="128"/>
    </font>
    <font>
      <sz val="8"/>
      <name val="ＭＳ 明朝"/>
      <family val="1"/>
      <charset val="128"/>
    </font>
    <font>
      <sz val="9"/>
      <name val="ＭＳ Ｐ明朝"/>
      <family val="1"/>
      <charset val="128"/>
    </font>
    <font>
      <b/>
      <sz val="9"/>
      <name val="ＭＳ Ｐゴシック"/>
      <family val="3"/>
      <charset val="128"/>
    </font>
    <font>
      <b/>
      <sz val="9"/>
      <name val="ＭＳ Ｐ明朝"/>
      <family val="1"/>
      <charset val="128"/>
    </font>
    <font>
      <sz val="11"/>
      <name val="ＭＳ Ｐゴシック"/>
      <family val="3"/>
      <charset val="128"/>
    </font>
    <font>
      <sz val="10"/>
      <name val="ＭＳ Ｐ明朝"/>
      <family val="1"/>
      <charset val="128"/>
    </font>
    <font>
      <b/>
      <sz val="14"/>
      <name val="ＭＳ Ｐゴシック"/>
      <family val="3"/>
      <charset val="128"/>
    </font>
    <font>
      <b/>
      <sz val="11"/>
      <name val="ＭＳ Ｐゴシック"/>
      <family val="3"/>
      <charset val="128"/>
    </font>
    <font>
      <sz val="8"/>
      <name val="ＭＳ Ｐゴシック"/>
      <family val="3"/>
      <charset val="128"/>
    </font>
    <font>
      <sz val="11"/>
      <color rgb="FFFF0000"/>
      <name val="ＭＳ Ｐゴシック"/>
      <family val="3"/>
      <charset val="128"/>
    </font>
    <font>
      <sz val="10"/>
      <name val="ＭＳ 明朝"/>
      <family val="1"/>
      <charset val="128"/>
    </font>
    <font>
      <sz val="11"/>
      <name val="ＭＳ 明朝"/>
      <family val="1"/>
      <charset val="128"/>
    </font>
    <font>
      <sz val="11"/>
      <color indexed="12"/>
      <name val="ＭＳ Ｐゴシック"/>
      <family val="3"/>
      <charset val="128"/>
    </font>
    <font>
      <sz val="11"/>
      <color rgb="FF0000CC"/>
      <name val="ＭＳ Ｐゴシック"/>
      <family val="3"/>
      <charset val="128"/>
    </font>
    <font>
      <b/>
      <sz val="12"/>
      <color indexed="81"/>
      <name val="ＭＳ Ｐゴシック"/>
      <family val="3"/>
      <charset val="128"/>
    </font>
    <font>
      <sz val="9"/>
      <color indexed="81"/>
      <name val="ＭＳ Ｐゴシック"/>
      <family val="3"/>
      <charset val="128"/>
    </font>
    <font>
      <sz val="10"/>
      <color indexed="81"/>
      <name val="ＭＳ Ｐゴシック"/>
      <family val="3"/>
      <charset val="128"/>
    </font>
    <font>
      <sz val="9"/>
      <color rgb="FFFF0000"/>
      <name val="ＭＳ Ｐ明朝"/>
      <family val="1"/>
      <charset val="128"/>
    </font>
    <font>
      <b/>
      <sz val="9"/>
      <color rgb="FFFF000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12" fillId="0" borderId="0" applyFont="0" applyFill="0" applyBorder="0" applyAlignment="0" applyProtection="0"/>
  </cellStyleXfs>
  <cellXfs count="343">
    <xf numFmtId="0" fontId="0" fillId="0" borderId="0" xfId="0"/>
    <xf numFmtId="179" fontId="0" fillId="0" borderId="0" xfId="0" applyNumberFormat="1" applyFont="1"/>
    <xf numFmtId="179" fontId="2" fillId="0" borderId="0" xfId="0" applyNumberFormat="1" applyFont="1" applyAlignment="1">
      <alignment horizontal="center"/>
    </xf>
    <xf numFmtId="0" fontId="0" fillId="0" borderId="0" xfId="0" applyNumberFormat="1" applyFont="1"/>
    <xf numFmtId="179" fontId="3" fillId="2" borderId="0" xfId="0" applyNumberFormat="1" applyFont="1" applyFill="1" applyAlignment="1">
      <alignment horizontal="left"/>
    </xf>
    <xf numFmtId="179" fontId="4" fillId="2" borderId="0" xfId="0" applyNumberFormat="1" applyFont="1" applyFill="1" applyAlignment="1">
      <alignment vertical="center"/>
    </xf>
    <xf numFmtId="179" fontId="0" fillId="2" borderId="0" xfId="0" applyNumberFormat="1" applyFont="1" applyFill="1"/>
    <xf numFmtId="179" fontId="5" fillId="0" borderId="0" xfId="0" applyNumberFormat="1" applyFont="1"/>
    <xf numFmtId="179" fontId="7" fillId="0" borderId="0" xfId="0" applyNumberFormat="1" applyFont="1"/>
    <xf numFmtId="179" fontId="7" fillId="2" borderId="4" xfId="0" applyNumberFormat="1" applyFont="1" applyFill="1" applyBorder="1" applyAlignment="1">
      <alignment horizontal="center" vertical="center" wrapText="1"/>
    </xf>
    <xf numFmtId="179" fontId="7" fillId="2" borderId="5" xfId="0" applyNumberFormat="1" applyFont="1" applyFill="1" applyBorder="1" applyAlignment="1">
      <alignment horizontal="center" vertical="center" wrapText="1"/>
    </xf>
    <xf numFmtId="179" fontId="7" fillId="2" borderId="6" xfId="0" applyNumberFormat="1" applyFont="1" applyFill="1" applyBorder="1" applyAlignment="1">
      <alignment horizontal="left" vertical="center"/>
    </xf>
    <xf numFmtId="179" fontId="7" fillId="2" borderId="6" xfId="0" applyNumberFormat="1" applyFont="1" applyFill="1" applyBorder="1" applyAlignment="1">
      <alignment horizontal="left" vertical="center" wrapText="1"/>
    </xf>
    <xf numFmtId="179" fontId="7" fillId="2" borderId="6" xfId="0" applyNumberFormat="1" applyFont="1" applyFill="1" applyBorder="1" applyAlignment="1">
      <alignment horizontal="left" vertical="center" shrinkToFit="1"/>
    </xf>
    <xf numFmtId="179" fontId="7" fillId="2" borderId="7"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wrapText="1"/>
    </xf>
    <xf numFmtId="179" fontId="7" fillId="2" borderId="2" xfId="0" applyNumberFormat="1" applyFont="1" applyFill="1" applyBorder="1" applyAlignment="1">
      <alignment horizontal="center" vertical="center" wrapText="1"/>
    </xf>
    <xf numFmtId="179" fontId="9" fillId="2" borderId="7" xfId="0" applyNumberFormat="1" applyFont="1" applyFill="1" applyBorder="1" applyAlignment="1">
      <alignment horizontal="center" vertical="center" wrapText="1"/>
    </xf>
    <xf numFmtId="179" fontId="9" fillId="2" borderId="7" xfId="0" applyNumberFormat="1" applyFont="1" applyFill="1" applyBorder="1" applyAlignment="1">
      <alignment horizontal="center" vertical="center"/>
    </xf>
    <xf numFmtId="179" fontId="9" fillId="2" borderId="6" xfId="0" applyNumberFormat="1" applyFont="1" applyFill="1" applyBorder="1" applyAlignment="1">
      <alignment horizontal="center" vertical="center"/>
    </xf>
    <xf numFmtId="179" fontId="11" fillId="2" borderId="6" xfId="0" applyNumberFormat="1" applyFont="1" applyFill="1" applyBorder="1" applyAlignment="1">
      <alignment horizontal="center" vertical="center"/>
    </xf>
    <xf numFmtId="179" fontId="11" fillId="2" borderId="8" xfId="0" applyNumberFormat="1" applyFont="1" applyFill="1" applyBorder="1" applyAlignment="1">
      <alignment horizontal="center" vertical="center"/>
    </xf>
    <xf numFmtId="179" fontId="7" fillId="2" borderId="12" xfId="0" applyNumberFormat="1" applyFont="1" applyFill="1" applyBorder="1" applyAlignment="1">
      <alignment horizontal="right" vertical="top" wrapText="1"/>
    </xf>
    <xf numFmtId="179" fontId="7" fillId="2" borderId="14" xfId="0" applyNumberFormat="1" applyFont="1" applyFill="1" applyBorder="1" applyAlignment="1">
      <alignment horizontal="center" vertical="center" wrapText="1"/>
    </xf>
    <xf numFmtId="179" fontId="9" fillId="2" borderId="15" xfId="0" applyNumberFormat="1" applyFont="1" applyFill="1" applyBorder="1" applyAlignment="1">
      <alignment horizontal="right" vertical="center"/>
    </xf>
    <xf numFmtId="179" fontId="9" fillId="0" borderId="15" xfId="0" applyNumberFormat="1" applyFont="1" applyFill="1" applyBorder="1" applyAlignment="1">
      <alignment horizontal="right" vertical="center"/>
    </xf>
    <xf numFmtId="177" fontId="9" fillId="2" borderId="15" xfId="0" applyNumberFormat="1" applyFont="1" applyFill="1" applyBorder="1" applyAlignment="1">
      <alignment horizontal="right" vertical="center"/>
    </xf>
    <xf numFmtId="177" fontId="9" fillId="2" borderId="16" xfId="0" applyNumberFormat="1" applyFont="1" applyFill="1" applyBorder="1" applyAlignment="1">
      <alignment horizontal="right" vertical="center"/>
    </xf>
    <xf numFmtId="177" fontId="11" fillId="2" borderId="16" xfId="0" applyNumberFormat="1" applyFont="1" applyFill="1" applyBorder="1" applyAlignment="1">
      <alignment horizontal="right" vertical="center"/>
    </xf>
    <xf numFmtId="179" fontId="10" fillId="2" borderId="17" xfId="0" applyNumberFormat="1" applyFont="1" applyFill="1" applyBorder="1" applyAlignment="1">
      <alignment horizontal="right" vertical="center"/>
    </xf>
    <xf numFmtId="179" fontId="7" fillId="2" borderId="9" xfId="0" applyNumberFormat="1" applyFont="1" applyFill="1" applyBorder="1" applyAlignment="1">
      <alignment horizontal="center" vertical="center" wrapText="1"/>
    </xf>
    <xf numFmtId="179" fontId="7" fillId="2" borderId="10" xfId="0" applyNumberFormat="1" applyFont="1" applyFill="1" applyBorder="1" applyAlignment="1">
      <alignment horizontal="right" vertical="top" wrapText="1"/>
    </xf>
    <xf numFmtId="178" fontId="9" fillId="2" borderId="20" xfId="0" applyNumberFormat="1" applyFont="1" applyFill="1" applyBorder="1" applyAlignment="1">
      <alignment horizontal="right" vertical="center"/>
    </xf>
    <xf numFmtId="178" fontId="9" fillId="0" borderId="20" xfId="0" applyNumberFormat="1" applyFont="1" applyFill="1" applyBorder="1" applyAlignment="1">
      <alignment horizontal="right" vertical="center"/>
    </xf>
    <xf numFmtId="41" fontId="9" fillId="2" borderId="20" xfId="0" applyNumberFormat="1" applyFont="1" applyFill="1" applyBorder="1" applyAlignment="1">
      <alignment horizontal="right" vertical="center"/>
    </xf>
    <xf numFmtId="176" fontId="9" fillId="2" borderId="20" xfId="0" applyNumberFormat="1" applyFont="1" applyFill="1" applyBorder="1" applyAlignment="1">
      <alignment horizontal="right" vertical="center"/>
    </xf>
    <xf numFmtId="176" fontId="9" fillId="2" borderId="0" xfId="0" applyNumberFormat="1" applyFont="1" applyFill="1" applyBorder="1" applyAlignment="1">
      <alignment horizontal="right" vertical="center"/>
    </xf>
    <xf numFmtId="176" fontId="11" fillId="2" borderId="0" xfId="0" applyNumberFormat="1" applyFont="1" applyFill="1" applyBorder="1" applyAlignment="1">
      <alignment horizontal="center" vertical="center"/>
    </xf>
    <xf numFmtId="178" fontId="11" fillId="2" borderId="0" xfId="1" applyNumberFormat="1" applyFont="1" applyFill="1" applyBorder="1" applyAlignment="1">
      <alignment horizontal="right" vertical="center"/>
    </xf>
    <xf numFmtId="178" fontId="10" fillId="2" borderId="21" xfId="0" applyNumberFormat="1" applyFont="1" applyFill="1" applyBorder="1" applyAlignment="1">
      <alignment horizontal="right" vertical="center"/>
    </xf>
    <xf numFmtId="177" fontId="11" fillId="2" borderId="15" xfId="0" applyNumberFormat="1" applyFont="1" applyFill="1" applyBorder="1" applyAlignment="1">
      <alignment horizontal="right" vertical="center"/>
    </xf>
    <xf numFmtId="179" fontId="10" fillId="2" borderId="13" xfId="0" applyNumberFormat="1" applyFont="1" applyFill="1" applyBorder="1" applyAlignment="1">
      <alignment horizontal="right" vertical="center"/>
    </xf>
    <xf numFmtId="176" fontId="11" fillId="2" borderId="20" xfId="0" applyNumberFormat="1" applyFont="1" applyFill="1" applyBorder="1" applyAlignment="1">
      <alignment horizontal="center" vertical="center"/>
    </xf>
    <xf numFmtId="178" fontId="10" fillId="2" borderId="19" xfId="0" applyNumberFormat="1" applyFont="1" applyFill="1" applyBorder="1" applyAlignment="1">
      <alignment horizontal="right" vertical="center"/>
    </xf>
    <xf numFmtId="179" fontId="0" fillId="0" borderId="0" xfId="0" applyNumberFormat="1" applyFont="1" applyBorder="1"/>
    <xf numFmtId="179" fontId="7" fillId="2" borderId="4" xfId="0" applyNumberFormat="1" applyFont="1" applyFill="1" applyBorder="1" applyAlignment="1">
      <alignment horizontal="center" vertical="center" textRotation="255" wrapText="1"/>
    </xf>
    <xf numFmtId="179" fontId="7" fillId="2" borderId="5" xfId="0" applyNumberFormat="1" applyFont="1" applyFill="1" applyBorder="1" applyAlignment="1">
      <alignment horizontal="right" vertical="top" wrapText="1"/>
    </xf>
    <xf numFmtId="179" fontId="9" fillId="2" borderId="6" xfId="0" applyNumberFormat="1" applyFont="1" applyFill="1" applyBorder="1" applyAlignment="1">
      <alignment horizontal="center" vertical="center" wrapText="1"/>
    </xf>
    <xf numFmtId="179" fontId="9" fillId="2" borderId="7" xfId="0" applyNumberFormat="1" applyFont="1" applyFill="1" applyBorder="1" applyAlignment="1">
      <alignment horizontal="right" vertical="center"/>
    </xf>
    <xf numFmtId="176" fontId="9" fillId="2" borderId="0" xfId="0" applyNumberFormat="1" applyFont="1" applyFill="1" applyBorder="1" applyAlignment="1">
      <alignment horizontal="center" vertical="center"/>
    </xf>
    <xf numFmtId="0" fontId="3" fillId="2" borderId="0" xfId="0" applyNumberFormat="1" applyFont="1" applyFill="1" applyAlignment="1">
      <alignment horizontal="left"/>
    </xf>
    <xf numFmtId="0" fontId="0" fillId="2" borderId="0" xfId="0" applyNumberFormat="1" applyFont="1" applyFill="1"/>
    <xf numFmtId="0" fontId="2" fillId="0" borderId="0" xfId="0" applyNumberFormat="1" applyFont="1"/>
    <xf numFmtId="179" fontId="2" fillId="0" borderId="0" xfId="0" applyNumberFormat="1" applyFont="1"/>
    <xf numFmtId="179" fontId="2" fillId="2" borderId="0" xfId="0" applyNumberFormat="1" applyFont="1" applyFill="1"/>
    <xf numFmtId="179" fontId="15" fillId="2" borderId="0" xfId="0" applyNumberFormat="1" applyFont="1" applyFill="1"/>
    <xf numFmtId="179" fontId="2" fillId="2" borderId="0" xfId="0" applyNumberFormat="1" applyFont="1" applyFill="1" applyAlignment="1">
      <alignment horizontal="left" vertical="top" wrapText="1"/>
    </xf>
    <xf numFmtId="179" fontId="2" fillId="2" borderId="0" xfId="0" applyNumberFormat="1" applyFont="1" applyFill="1" applyAlignment="1">
      <alignment vertical="center" wrapText="1"/>
    </xf>
    <xf numFmtId="179" fontId="0" fillId="2" borderId="4" xfId="0" applyNumberFormat="1" applyFont="1" applyFill="1" applyBorder="1"/>
    <xf numFmtId="179" fontId="2" fillId="2" borderId="6" xfId="0" applyNumberFormat="1" applyFont="1" applyFill="1" applyBorder="1"/>
    <xf numFmtId="179" fontId="2" fillId="2" borderId="4" xfId="0" applyNumberFormat="1" applyFont="1" applyFill="1" applyBorder="1"/>
    <xf numFmtId="179" fontId="2" fillId="2" borderId="8" xfId="0" applyNumberFormat="1" applyFont="1" applyFill="1" applyBorder="1"/>
    <xf numFmtId="179" fontId="2" fillId="2" borderId="0" xfId="0" applyNumberFormat="1" applyFont="1" applyFill="1" applyBorder="1"/>
    <xf numFmtId="179" fontId="2" fillId="2" borderId="22" xfId="0" applyNumberFormat="1" applyFont="1" applyFill="1" applyBorder="1"/>
    <xf numFmtId="179" fontId="2" fillId="2" borderId="23" xfId="0" applyNumberFormat="1" applyFont="1" applyFill="1" applyBorder="1"/>
    <xf numFmtId="179" fontId="2" fillId="2" borderId="24" xfId="0" applyNumberFormat="1" applyFont="1" applyFill="1" applyBorder="1"/>
    <xf numFmtId="179" fontId="0" fillId="2" borderId="12" xfId="0" applyNumberFormat="1" applyFont="1" applyFill="1" applyBorder="1"/>
    <xf numFmtId="179" fontId="2" fillId="2" borderId="25" xfId="0" applyNumberFormat="1" applyFont="1" applyFill="1" applyBorder="1" applyAlignment="1">
      <alignment horizontal="left"/>
    </xf>
    <xf numFmtId="179" fontId="2" fillId="2" borderId="23" xfId="0" applyNumberFormat="1" applyFont="1" applyFill="1" applyBorder="1" applyAlignment="1">
      <alignment horizontal="left"/>
    </xf>
    <xf numFmtId="179" fontId="2" fillId="2" borderId="24" xfId="0" applyNumberFormat="1" applyFont="1" applyFill="1" applyBorder="1" applyAlignment="1">
      <alignment horizontal="left"/>
    </xf>
    <xf numFmtId="179" fontId="2" fillId="2" borderId="8" xfId="0" applyNumberFormat="1" applyFont="1" applyFill="1" applyBorder="1" applyAlignment="1">
      <alignment horizontal="left"/>
    </xf>
    <xf numFmtId="179" fontId="0" fillId="2" borderId="2" xfId="0" applyNumberFormat="1" applyFont="1" applyFill="1" applyBorder="1"/>
    <xf numFmtId="179" fontId="2" fillId="2" borderId="0" xfId="0" applyNumberFormat="1" applyFont="1" applyFill="1" applyBorder="1" applyAlignment="1">
      <alignment horizontal="center" vertical="center"/>
    </xf>
    <xf numFmtId="179" fontId="2" fillId="2" borderId="3" xfId="0" applyNumberFormat="1" applyFont="1" applyFill="1" applyBorder="1"/>
    <xf numFmtId="179" fontId="2" fillId="2" borderId="25" xfId="0" applyNumberFormat="1" applyFont="1" applyFill="1" applyBorder="1"/>
    <xf numFmtId="179" fontId="4" fillId="2" borderId="25" xfId="0" applyNumberFormat="1" applyFont="1" applyFill="1" applyBorder="1"/>
    <xf numFmtId="179" fontId="4" fillId="2" borderId="23" xfId="0" applyNumberFormat="1" applyFont="1" applyFill="1" applyBorder="1"/>
    <xf numFmtId="179" fontId="1" fillId="2" borderId="33" xfId="0" applyNumberFormat="1" applyFont="1" applyFill="1" applyBorder="1" applyAlignment="1">
      <alignment horizontal="center"/>
    </xf>
    <xf numFmtId="179" fontId="1" fillId="2" borderId="24" xfId="0" applyNumberFormat="1" applyFont="1" applyFill="1" applyBorder="1" applyAlignment="1">
      <alignment horizontal="center"/>
    </xf>
    <xf numFmtId="179" fontId="2" fillId="2" borderId="8" xfId="0" applyNumberFormat="1" applyFont="1" applyFill="1" applyBorder="1" applyAlignment="1">
      <alignment horizontal="center"/>
    </xf>
    <xf numFmtId="179" fontId="2" fillId="2" borderId="1" xfId="0" applyNumberFormat="1" applyFont="1" applyFill="1" applyBorder="1" applyAlignment="1">
      <alignment horizontal="center"/>
    </xf>
    <xf numFmtId="179" fontId="0" fillId="2" borderId="0" xfId="0" applyNumberFormat="1" applyFont="1" applyFill="1" applyBorder="1"/>
    <xf numFmtId="179" fontId="0" fillId="2" borderId="34" xfId="0" applyNumberFormat="1" applyFont="1" applyFill="1" applyBorder="1"/>
    <xf numFmtId="179" fontId="0" fillId="2" borderId="35" xfId="0" applyNumberFormat="1" applyFont="1" applyFill="1" applyBorder="1"/>
    <xf numFmtId="179" fontId="2" fillId="2" borderId="34" xfId="0" applyNumberFormat="1" applyFont="1" applyFill="1" applyBorder="1" applyAlignment="1">
      <alignment horizontal="center"/>
    </xf>
    <xf numFmtId="179" fontId="0" fillId="2" borderId="36" xfId="0" applyNumberFormat="1" applyFont="1" applyFill="1" applyBorder="1"/>
    <xf numFmtId="180" fontId="0" fillId="2" borderId="0" xfId="0" applyNumberFormat="1" applyFont="1" applyFill="1" applyBorder="1"/>
    <xf numFmtId="179" fontId="0" fillId="2" borderId="37" xfId="0" applyNumberFormat="1" applyFont="1" applyFill="1" applyBorder="1"/>
    <xf numFmtId="179" fontId="0" fillId="2" borderId="38" xfId="0" applyNumberFormat="1" applyFont="1" applyFill="1" applyBorder="1"/>
    <xf numFmtId="179" fontId="0" fillId="2" borderId="39" xfId="0" applyNumberFormat="1" applyFont="1" applyFill="1" applyBorder="1"/>
    <xf numFmtId="179" fontId="0" fillId="2" borderId="40" xfId="0" applyNumberFormat="1" applyFont="1" applyFill="1" applyBorder="1"/>
    <xf numFmtId="179" fontId="0" fillId="2" borderId="41" xfId="0" applyNumberFormat="1" applyFont="1" applyFill="1" applyBorder="1"/>
    <xf numFmtId="0" fontId="2" fillId="2" borderId="6" xfId="0" applyFont="1" applyFill="1" applyBorder="1" applyAlignment="1">
      <alignment horizontal="center" vertical="center"/>
    </xf>
    <xf numFmtId="178" fontId="0" fillId="2" borderId="25" xfId="0" applyNumberFormat="1" applyFont="1" applyFill="1" applyBorder="1"/>
    <xf numFmtId="178" fontId="0" fillId="2" borderId="23" xfId="0" applyNumberFormat="1" applyFont="1" applyFill="1" applyBorder="1"/>
    <xf numFmtId="178" fontId="0" fillId="2" borderId="23" xfId="0" applyNumberFormat="1" applyFont="1" applyFill="1" applyBorder="1" applyAlignment="1"/>
    <xf numFmtId="178" fontId="0" fillId="2" borderId="24" xfId="0" applyNumberFormat="1" applyFont="1" applyFill="1" applyBorder="1" applyAlignment="1"/>
    <xf numFmtId="178" fontId="0" fillId="2" borderId="8" xfId="0" applyNumberFormat="1" applyFont="1" applyFill="1" applyBorder="1"/>
    <xf numFmtId="179" fontId="2" fillId="2" borderId="9" xfId="0" applyNumberFormat="1" applyFont="1" applyFill="1" applyBorder="1"/>
    <xf numFmtId="179" fontId="2" fillId="2" borderId="25" xfId="0" applyNumberFormat="1" applyFont="1" applyFill="1" applyBorder="1" applyAlignment="1">
      <alignment horizontal="center"/>
    </xf>
    <xf numFmtId="179" fontId="2" fillId="2" borderId="24" xfId="0" applyNumberFormat="1" applyFont="1" applyFill="1" applyBorder="1" applyAlignment="1">
      <alignment horizontal="center"/>
    </xf>
    <xf numFmtId="179" fontId="2" fillId="2" borderId="22" xfId="0" applyNumberFormat="1" applyFont="1" applyFill="1" applyBorder="1" applyAlignment="1">
      <alignment horizontal="center"/>
    </xf>
    <xf numFmtId="179" fontId="2" fillId="2" borderId="33" xfId="0" applyNumberFormat="1" applyFont="1" applyFill="1" applyBorder="1" applyAlignment="1">
      <alignment horizontal="center"/>
    </xf>
    <xf numFmtId="179" fontId="2" fillId="2" borderId="10" xfId="0" applyNumberFormat="1" applyFont="1" applyFill="1" applyBorder="1"/>
    <xf numFmtId="179" fontId="2" fillId="2" borderId="42" xfId="0" applyNumberFormat="1" applyFont="1" applyFill="1" applyBorder="1" applyAlignment="1">
      <alignment horizontal="center" vertical="center"/>
    </xf>
    <xf numFmtId="179" fontId="2" fillId="2" borderId="43" xfId="0" applyNumberFormat="1" applyFont="1" applyFill="1" applyBorder="1" applyAlignment="1">
      <alignment horizontal="center" vertical="center" wrapText="1"/>
    </xf>
    <xf numFmtId="179" fontId="2" fillId="2" borderId="4" xfId="0" applyNumberFormat="1" applyFont="1" applyFill="1" applyBorder="1" applyAlignment="1">
      <alignment horizontal="center" wrapText="1" shrinkToFit="1"/>
    </xf>
    <xf numFmtId="179" fontId="2" fillId="2" borderId="18" xfId="0" applyNumberFormat="1" applyFont="1" applyFill="1" applyBorder="1"/>
    <xf numFmtId="179" fontId="2" fillId="2" borderId="44" xfId="0" applyNumberFormat="1" applyFont="1" applyFill="1" applyBorder="1" applyAlignment="1">
      <alignment horizontal="center"/>
    </xf>
    <xf numFmtId="179" fontId="2" fillId="2" borderId="45" xfId="0" applyNumberFormat="1" applyFont="1" applyFill="1" applyBorder="1" applyAlignment="1">
      <alignment horizontal="center"/>
    </xf>
    <xf numFmtId="179" fontId="2" fillId="2" borderId="46" xfId="0" applyNumberFormat="1" applyFont="1" applyFill="1" applyBorder="1" applyAlignment="1">
      <alignment horizontal="center"/>
    </xf>
    <xf numFmtId="179" fontId="2" fillId="2" borderId="47" xfId="0" applyNumberFormat="1" applyFont="1" applyFill="1" applyBorder="1" applyAlignment="1">
      <alignment horizontal="center"/>
    </xf>
    <xf numFmtId="179" fontId="2" fillId="2" borderId="0" xfId="0" applyNumberFormat="1" applyFont="1" applyFill="1" applyBorder="1" applyAlignment="1">
      <alignment horizontal="center"/>
    </xf>
    <xf numFmtId="179" fontId="0" fillId="2" borderId="26" xfId="0" applyNumberFormat="1" applyFont="1" applyFill="1" applyBorder="1"/>
    <xf numFmtId="179" fontId="0" fillId="0" borderId="48" xfId="0" applyNumberFormat="1" applyFont="1" applyFill="1" applyBorder="1"/>
    <xf numFmtId="179" fontId="0" fillId="2" borderId="48" xfId="0" applyNumberFormat="1" applyFont="1" applyFill="1" applyBorder="1"/>
    <xf numFmtId="179" fontId="0" fillId="2" borderId="27" xfId="0" applyNumberFormat="1" applyFont="1" applyFill="1" applyBorder="1"/>
    <xf numFmtId="179" fontId="0" fillId="2" borderId="3" xfId="0" applyNumberFormat="1" applyFont="1" applyFill="1" applyBorder="1"/>
    <xf numFmtId="179" fontId="2" fillId="2" borderId="2" xfId="0" applyNumberFormat="1" applyFont="1" applyFill="1" applyBorder="1" applyAlignment="1">
      <alignment horizontal="center"/>
    </xf>
    <xf numFmtId="179" fontId="0" fillId="2" borderId="28" xfId="0" applyNumberFormat="1" applyFont="1" applyFill="1" applyBorder="1"/>
    <xf numFmtId="179" fontId="0" fillId="2" borderId="49" xfId="0" applyNumberFormat="1" applyFont="1" applyFill="1" applyBorder="1"/>
    <xf numFmtId="179" fontId="0" fillId="2" borderId="7" xfId="0" applyNumberFormat="1" applyFont="1" applyFill="1" applyBorder="1"/>
    <xf numFmtId="179" fontId="0" fillId="2" borderId="1" xfId="0" applyNumberFormat="1" applyFont="1" applyFill="1" applyBorder="1"/>
    <xf numFmtId="179" fontId="2" fillId="2" borderId="4" xfId="0" applyNumberFormat="1" applyFont="1" applyFill="1" applyBorder="1" applyAlignment="1">
      <alignment horizontal="center"/>
    </xf>
    <xf numFmtId="179" fontId="0" fillId="2" borderId="22" xfId="0" applyNumberFormat="1" applyFont="1" applyFill="1" applyBorder="1"/>
    <xf numFmtId="180" fontId="0" fillId="2" borderId="6" xfId="0" applyNumberFormat="1" applyFont="1" applyFill="1" applyBorder="1"/>
    <xf numFmtId="179" fontId="0" fillId="2" borderId="25" xfId="0" applyNumberFormat="1" applyFont="1" applyFill="1" applyBorder="1"/>
    <xf numFmtId="179" fontId="0" fillId="2" borderId="24" xfId="0" applyNumberFormat="1" applyFont="1" applyFill="1" applyBorder="1"/>
    <xf numFmtId="179" fontId="0" fillId="2" borderId="33" xfId="0" applyNumberFormat="1" applyFont="1" applyFill="1" applyBorder="1"/>
    <xf numFmtId="179" fontId="0" fillId="2" borderId="23" xfId="0" applyNumberFormat="1" applyFont="1" applyFill="1" applyBorder="1"/>
    <xf numFmtId="179" fontId="0" fillId="2" borderId="8" xfId="0" applyNumberFormat="1" applyFont="1" applyFill="1" applyBorder="1"/>
    <xf numFmtId="179" fontId="2" fillId="2" borderId="40" xfId="0" applyNumberFormat="1" applyFont="1" applyFill="1" applyBorder="1" applyAlignment="1">
      <alignment horizontal="center"/>
    </xf>
    <xf numFmtId="178" fontId="0" fillId="2" borderId="37" xfId="0" applyNumberFormat="1" applyFont="1" applyFill="1" applyBorder="1"/>
    <xf numFmtId="178" fontId="0" fillId="2" borderId="39" xfId="0" applyNumberFormat="1" applyFont="1" applyFill="1" applyBorder="1"/>
    <xf numFmtId="178" fontId="0" fillId="2" borderId="34" xfId="0" applyNumberFormat="1" applyFont="1" applyFill="1" applyBorder="1"/>
    <xf numFmtId="41" fontId="0" fillId="2" borderId="36" xfId="0" applyNumberFormat="1" applyFont="1" applyFill="1" applyBorder="1" applyAlignment="1">
      <alignment horizontal="right"/>
    </xf>
    <xf numFmtId="41" fontId="0" fillId="2" borderId="27" xfId="0" applyNumberFormat="1" applyFont="1" applyFill="1" applyBorder="1" applyAlignment="1">
      <alignment horizontal="right"/>
    </xf>
    <xf numFmtId="181" fontId="0" fillId="2" borderId="22" xfId="0" applyNumberFormat="1" applyFont="1" applyFill="1" applyBorder="1"/>
    <xf numFmtId="181" fontId="0" fillId="2" borderId="23" xfId="0" applyNumberFormat="1" applyFont="1" applyFill="1" applyBorder="1"/>
    <xf numFmtId="181" fontId="0" fillId="2" borderId="33" xfId="0" applyNumberFormat="1" applyFont="1" applyFill="1" applyBorder="1"/>
    <xf numFmtId="181" fontId="0" fillId="2" borderId="25" xfId="0" applyNumberFormat="1" applyFont="1" applyFill="1" applyBorder="1"/>
    <xf numFmtId="181" fontId="0" fillId="2" borderId="24" xfId="0" applyNumberFormat="1" applyFont="1" applyFill="1" applyBorder="1"/>
    <xf numFmtId="181" fontId="0" fillId="2" borderId="8" xfId="0" applyNumberFormat="1" applyFont="1" applyFill="1" applyBorder="1"/>
    <xf numFmtId="178" fontId="0" fillId="2" borderId="7" xfId="0" applyNumberFormat="1" applyFont="1" applyFill="1" applyBorder="1"/>
    <xf numFmtId="178" fontId="0" fillId="2" borderId="1" xfId="0" applyNumberFormat="1" applyFont="1" applyFill="1" applyBorder="1"/>
    <xf numFmtId="178" fontId="0" fillId="2" borderId="3" xfId="0" applyNumberFormat="1" applyFont="1" applyFill="1" applyBorder="1"/>
    <xf numFmtId="178" fontId="0" fillId="2" borderId="0" xfId="0" applyNumberFormat="1" applyFont="1" applyFill="1" applyBorder="1"/>
    <xf numFmtId="178" fontId="0" fillId="2" borderId="36" xfId="0" applyNumberFormat="1" applyFont="1" applyFill="1" applyBorder="1"/>
    <xf numFmtId="178" fontId="0" fillId="2" borderId="35" xfId="0" applyNumberFormat="1" applyFont="1" applyFill="1" applyBorder="1"/>
    <xf numFmtId="178" fontId="0" fillId="2" borderId="38" xfId="0" applyNumberFormat="1" applyFont="1" applyFill="1" applyBorder="1"/>
    <xf numFmtId="179" fontId="0" fillId="2" borderId="0" xfId="0" applyNumberFormat="1" applyFont="1" applyFill="1" applyAlignment="1">
      <alignment horizontal="right"/>
    </xf>
    <xf numFmtId="181" fontId="0" fillId="2" borderId="36" xfId="0" applyNumberFormat="1" applyFont="1" applyFill="1" applyBorder="1"/>
    <xf numFmtId="181" fontId="0" fillId="2" borderId="41" xfId="0" applyNumberFormat="1" applyFont="1" applyFill="1" applyBorder="1"/>
    <xf numFmtId="181" fontId="0" fillId="2" borderId="50" xfId="0" applyNumberFormat="1" applyFont="1" applyFill="1" applyBorder="1"/>
    <xf numFmtId="181" fontId="0" fillId="2" borderId="35" xfId="0" applyNumberFormat="1" applyFont="1" applyFill="1" applyBorder="1"/>
    <xf numFmtId="178" fontId="0" fillId="2" borderId="24" xfId="0" applyNumberFormat="1" applyFont="1" applyFill="1" applyBorder="1"/>
    <xf numFmtId="179" fontId="2" fillId="2" borderId="5" xfId="0" applyNumberFormat="1" applyFont="1" applyFill="1" applyBorder="1" applyAlignment="1">
      <alignment horizontal="center"/>
    </xf>
    <xf numFmtId="178" fontId="0" fillId="2" borderId="33" xfId="0" applyNumberFormat="1" applyFont="1" applyFill="1" applyBorder="1"/>
    <xf numFmtId="178" fontId="0" fillId="2" borderId="4" xfId="0" applyNumberFormat="1" applyFont="1" applyFill="1" applyBorder="1"/>
    <xf numFmtId="41" fontId="0" fillId="2" borderId="28" xfId="0" applyNumberFormat="1" applyFont="1" applyFill="1" applyBorder="1"/>
    <xf numFmtId="41" fontId="0" fillId="2" borderId="27" xfId="0" applyNumberFormat="1" applyFont="1" applyFill="1" applyBorder="1"/>
    <xf numFmtId="178" fontId="0" fillId="2" borderId="41" xfId="1" applyNumberFormat="1" applyFont="1" applyFill="1" applyBorder="1"/>
    <xf numFmtId="179" fontId="2" fillId="2" borderId="10" xfId="0" applyNumberFormat="1" applyFont="1" applyFill="1" applyBorder="1" applyAlignment="1">
      <alignment horizontal="center"/>
    </xf>
    <xf numFmtId="179" fontId="2" fillId="2" borderId="9" xfId="0" applyNumberFormat="1" applyFont="1" applyFill="1" applyBorder="1" applyAlignment="1">
      <alignment horizontal="center"/>
    </xf>
    <xf numFmtId="178" fontId="0" fillId="2" borderId="51" xfId="0" applyNumberFormat="1" applyFont="1" applyFill="1" applyBorder="1"/>
    <xf numFmtId="178" fontId="0" fillId="2" borderId="52" xfId="0" applyNumberFormat="1" applyFont="1" applyFill="1" applyBorder="1"/>
    <xf numFmtId="178" fontId="0" fillId="2" borderId="43" xfId="0" applyNumberFormat="1" applyFont="1" applyFill="1" applyBorder="1"/>
    <xf numFmtId="178" fontId="0" fillId="2" borderId="42" xfId="0" applyNumberFormat="1" applyFont="1" applyFill="1" applyBorder="1"/>
    <xf numFmtId="178" fontId="0" fillId="2" borderId="50" xfId="0" applyNumberFormat="1" applyFont="1" applyFill="1" applyBorder="1"/>
    <xf numFmtId="178" fontId="0" fillId="2" borderId="11" xfId="0" applyNumberFormat="1" applyFont="1" applyFill="1" applyBorder="1"/>
    <xf numFmtId="181" fontId="0" fillId="2" borderId="5" xfId="0" applyNumberFormat="1" applyFont="1" applyFill="1" applyBorder="1"/>
    <xf numFmtId="181" fontId="0" fillId="2" borderId="4" xfId="0" applyNumberFormat="1" applyFont="1" applyFill="1" applyBorder="1"/>
    <xf numFmtId="181" fontId="0" fillId="2" borderId="0" xfId="0" applyNumberFormat="1" applyFont="1" applyFill="1" applyBorder="1"/>
    <xf numFmtId="181" fontId="0" fillId="2" borderId="6" xfId="0" applyNumberFormat="1" applyFont="1" applyFill="1" applyBorder="1"/>
    <xf numFmtId="41" fontId="0" fillId="2" borderId="37" xfId="0" applyNumberFormat="1" applyFont="1" applyFill="1" applyBorder="1"/>
    <xf numFmtId="41" fontId="0" fillId="2" borderId="38" xfId="0" applyNumberFormat="1" applyFont="1" applyFill="1" applyBorder="1"/>
    <xf numFmtId="41" fontId="0" fillId="2" borderId="36" xfId="0" applyNumberFormat="1" applyFont="1" applyFill="1" applyBorder="1"/>
    <xf numFmtId="41" fontId="0" fillId="2" borderId="39" xfId="0" applyNumberFormat="1" applyFont="1" applyFill="1" applyBorder="1"/>
    <xf numFmtId="41" fontId="0" fillId="2" borderId="25" xfId="0" applyNumberFormat="1" applyFont="1" applyFill="1" applyBorder="1"/>
    <xf numFmtId="41" fontId="0" fillId="2" borderId="24" xfId="0" applyNumberFormat="1" applyFont="1" applyFill="1" applyBorder="1"/>
    <xf numFmtId="41" fontId="0" fillId="2" borderId="22" xfId="0" applyNumberFormat="1" applyFont="1" applyFill="1" applyBorder="1"/>
    <xf numFmtId="41" fontId="0" fillId="2" borderId="33" xfId="0" applyNumberFormat="1" applyFont="1" applyFill="1" applyBorder="1"/>
    <xf numFmtId="181" fontId="0" fillId="2" borderId="20" xfId="0" applyNumberFormat="1" applyFont="1" applyFill="1" applyBorder="1"/>
    <xf numFmtId="181" fontId="0" fillId="2" borderId="9" xfId="0" applyNumberFormat="1" applyFont="1" applyFill="1" applyBorder="1"/>
    <xf numFmtId="181" fontId="0" fillId="2" borderId="11" xfId="0" applyNumberFormat="1" applyFont="1" applyFill="1" applyBorder="1"/>
    <xf numFmtId="181" fontId="0" fillId="2" borderId="51" xfId="0" applyNumberFormat="1" applyFont="1" applyFill="1" applyBorder="1"/>
    <xf numFmtId="181" fontId="0" fillId="2" borderId="42" xfId="0" applyNumberFormat="1" applyFont="1" applyFill="1" applyBorder="1"/>
    <xf numFmtId="41" fontId="0" fillId="2" borderId="42" xfId="0" applyNumberFormat="1" applyFont="1" applyFill="1" applyBorder="1"/>
    <xf numFmtId="41" fontId="0" fillId="2" borderId="50" xfId="0" applyNumberFormat="1" applyFont="1" applyFill="1" applyBorder="1"/>
    <xf numFmtId="41" fontId="0" fillId="2" borderId="51" xfId="0" applyNumberFormat="1" applyFont="1" applyFill="1" applyBorder="1"/>
    <xf numFmtId="41" fontId="0" fillId="2" borderId="43" xfId="0" applyNumberFormat="1" applyFont="1" applyFill="1" applyBorder="1"/>
    <xf numFmtId="179" fontId="0" fillId="2" borderId="42" xfId="0" applyNumberFormat="1" applyFont="1" applyFill="1" applyBorder="1"/>
    <xf numFmtId="179" fontId="0" fillId="2" borderId="50" xfId="0" applyNumberFormat="1" applyFont="1" applyFill="1" applyBorder="1"/>
    <xf numFmtId="179" fontId="0" fillId="2" borderId="51" xfId="0" applyNumberFormat="1" applyFont="1" applyFill="1" applyBorder="1"/>
    <xf numFmtId="179" fontId="0" fillId="2" borderId="43" xfId="0" applyNumberFormat="1" applyFont="1" applyFill="1" applyBorder="1"/>
    <xf numFmtId="178" fontId="0" fillId="2" borderId="9" xfId="0" applyNumberFormat="1" applyFont="1" applyFill="1" applyBorder="1"/>
    <xf numFmtId="178" fontId="0" fillId="2" borderId="0" xfId="0" applyNumberFormat="1" applyFont="1" applyFill="1"/>
    <xf numFmtId="57" fontId="0" fillId="2" borderId="0" xfId="0" applyNumberFormat="1" applyFont="1" applyFill="1"/>
    <xf numFmtId="179" fontId="4" fillId="2" borderId="4" xfId="0" applyNumberFormat="1" applyFont="1" applyFill="1" applyBorder="1" applyAlignment="1">
      <alignment horizontal="center"/>
    </xf>
    <xf numFmtId="178" fontId="0" fillId="2" borderId="22" xfId="0" applyNumberFormat="1" applyFont="1" applyFill="1" applyBorder="1"/>
    <xf numFmtId="0" fontId="2" fillId="2" borderId="0" xfId="0" applyNumberFormat="1" applyFont="1" applyFill="1"/>
    <xf numFmtId="178" fontId="0" fillId="2" borderId="26" xfId="0" applyNumberFormat="1" applyFont="1" applyFill="1" applyBorder="1"/>
    <xf numFmtId="178" fontId="0" fillId="2" borderId="48" xfId="0" applyNumberFormat="1" applyFont="1" applyFill="1" applyBorder="1"/>
    <xf numFmtId="178" fontId="0" fillId="2" borderId="27" xfId="0" applyNumberFormat="1" applyFont="1" applyFill="1" applyBorder="1"/>
    <xf numFmtId="179" fontId="17" fillId="2" borderId="0" xfId="0" applyNumberFormat="1" applyFont="1" applyFill="1"/>
    <xf numFmtId="179" fontId="2" fillId="2" borderId="7" xfId="0" applyNumberFormat="1" applyFont="1" applyFill="1" applyBorder="1" applyAlignment="1">
      <alignment horizontal="center" vertical="center"/>
    </xf>
    <xf numFmtId="179" fontId="2" fillId="2" borderId="7" xfId="0" applyNumberFormat="1" applyFont="1" applyFill="1" applyBorder="1"/>
    <xf numFmtId="179" fontId="18" fillId="0" borderId="0" xfId="0" applyNumberFormat="1" applyFont="1"/>
    <xf numFmtId="179" fontId="18" fillId="0" borderId="0" xfId="0" applyNumberFormat="1" applyFont="1" applyAlignment="1">
      <alignment vertical="top" wrapText="1"/>
    </xf>
    <xf numFmtId="179" fontId="19" fillId="0" borderId="0" xfId="0" applyNumberFormat="1" applyFont="1"/>
    <xf numFmtId="179" fontId="18" fillId="0" borderId="35" xfId="0" applyNumberFormat="1" applyFont="1" applyBorder="1"/>
    <xf numFmtId="179" fontId="18" fillId="0" borderId="0" xfId="0" applyNumberFormat="1" applyFont="1" applyAlignment="1">
      <alignment horizontal="center" vertical="center" textRotation="255"/>
    </xf>
    <xf numFmtId="179" fontId="18" fillId="0" borderId="0" xfId="0" applyNumberFormat="1" applyFont="1" applyAlignment="1">
      <alignment horizontal="center" vertical="center"/>
    </xf>
    <xf numFmtId="179" fontId="18" fillId="0" borderId="0" xfId="0" applyNumberFormat="1" applyFont="1" applyAlignment="1">
      <alignment vertical="center"/>
    </xf>
    <xf numFmtId="179" fontId="18" fillId="0" borderId="0" xfId="0" applyNumberFormat="1" applyFont="1" applyAlignment="1">
      <alignment horizontal="left" vertical="center"/>
    </xf>
    <xf numFmtId="179" fontId="18" fillId="0" borderId="0" xfId="0" quotePrefix="1" applyNumberFormat="1" applyFont="1"/>
    <xf numFmtId="179" fontId="18" fillId="0" borderId="20" xfId="0" applyNumberFormat="1" applyFont="1" applyBorder="1" applyAlignment="1">
      <alignment vertical="top" wrapText="1"/>
    </xf>
    <xf numFmtId="179" fontId="18" fillId="0" borderId="11" xfId="0" applyNumberFormat="1" applyFont="1" applyBorder="1"/>
    <xf numFmtId="179" fontId="18" fillId="0" borderId="20" xfId="0" applyNumberFormat="1" applyFont="1" applyBorder="1"/>
    <xf numFmtId="179" fontId="18" fillId="0" borderId="20" xfId="0" applyNumberFormat="1" applyFont="1" applyBorder="1" applyAlignment="1">
      <alignment horizontal="right"/>
    </xf>
    <xf numFmtId="179" fontId="8" fillId="0" borderId="20" xfId="0" applyNumberFormat="1" applyFont="1" applyBorder="1"/>
    <xf numFmtId="179" fontId="18" fillId="0" borderId="6" xfId="0" applyNumberFormat="1" applyFont="1" applyBorder="1" applyAlignment="1">
      <alignment vertical="top" wrapText="1"/>
    </xf>
    <xf numFmtId="179" fontId="18" fillId="0" borderId="8" xfId="0" applyNumberFormat="1" applyFont="1" applyBorder="1"/>
    <xf numFmtId="179" fontId="0" fillId="0" borderId="6" xfId="0" applyNumberFormat="1" applyBorder="1"/>
    <xf numFmtId="179" fontId="20" fillId="0" borderId="0" xfId="0" applyNumberFormat="1" applyFont="1"/>
    <xf numFmtId="179" fontId="21" fillId="0" borderId="0" xfId="0" applyNumberFormat="1" applyFont="1"/>
    <xf numFmtId="179" fontId="18" fillId="0" borderId="0" xfId="0" applyNumberFormat="1" applyFont="1" applyBorder="1" applyAlignment="1">
      <alignment vertical="top" wrapText="1"/>
    </xf>
    <xf numFmtId="179" fontId="20" fillId="0" borderId="0" xfId="0" applyNumberFormat="1" applyFont="1" applyBorder="1"/>
    <xf numFmtId="179" fontId="21" fillId="0" borderId="0" xfId="0" applyNumberFormat="1" applyFont="1" applyBorder="1"/>
    <xf numFmtId="179" fontId="0" fillId="0" borderId="20" xfId="0" applyNumberFormat="1" applyBorder="1"/>
    <xf numFmtId="179" fontId="20" fillId="0" borderId="20" xfId="0" applyNumberFormat="1" applyFont="1" applyBorder="1"/>
    <xf numFmtId="179" fontId="21" fillId="0" borderId="20" xfId="0" applyNumberFormat="1" applyFont="1" applyBorder="1"/>
    <xf numFmtId="179" fontId="0" fillId="0" borderId="7" xfId="0" applyNumberFormat="1" applyBorder="1"/>
    <xf numFmtId="179" fontId="20" fillId="0" borderId="7" xfId="0" applyNumberFormat="1" applyFont="1" applyBorder="1"/>
    <xf numFmtId="179" fontId="21" fillId="0" borderId="7" xfId="0" applyNumberFormat="1" applyFont="1" applyBorder="1"/>
    <xf numFmtId="179" fontId="0" fillId="0" borderId="0" xfId="0" applyNumberFormat="1" applyAlignment="1">
      <alignment horizontal="center"/>
    </xf>
    <xf numFmtId="179" fontId="0" fillId="0" borderId="6" xfId="0" applyNumberFormat="1" applyBorder="1" applyAlignment="1"/>
    <xf numFmtId="179" fontId="0" fillId="0" borderId="6" xfId="0" applyNumberFormat="1" applyBorder="1" applyAlignment="1">
      <alignment horizontal="center"/>
    </xf>
    <xf numFmtId="179" fontId="0" fillId="0" borderId="6" xfId="0" applyNumberFormat="1" applyBorder="1" applyAlignment="1">
      <alignment horizontal="right"/>
    </xf>
    <xf numFmtId="179" fontId="0" fillId="3" borderId="6" xfId="0" applyNumberFormat="1" applyFill="1" applyBorder="1"/>
    <xf numFmtId="179" fontId="20" fillId="2" borderId="0" xfId="0" applyNumberFormat="1" applyFont="1" applyFill="1"/>
    <xf numFmtId="179" fontId="20" fillId="2" borderId="20" xfId="0" applyNumberFormat="1" applyFont="1" applyFill="1" applyBorder="1"/>
    <xf numFmtId="179" fontId="20" fillId="2" borderId="20" xfId="0" applyNumberFormat="1" applyFont="1" applyFill="1" applyBorder="1" applyAlignment="1">
      <alignment horizontal="center"/>
    </xf>
    <xf numFmtId="179" fontId="20" fillId="0" borderId="20" xfId="0" applyNumberFormat="1" applyFont="1" applyFill="1" applyBorder="1" applyAlignment="1">
      <alignment horizontal="center"/>
    </xf>
    <xf numFmtId="179" fontId="17" fillId="0" borderId="0" xfId="0" applyNumberFormat="1" applyFont="1"/>
    <xf numFmtId="179" fontId="4" fillId="2" borderId="15" xfId="0" applyNumberFormat="1" applyFont="1" applyFill="1" applyBorder="1" applyAlignment="1">
      <alignment horizontal="right" vertical="center"/>
    </xf>
    <xf numFmtId="178" fontId="4" fillId="2" borderId="20" xfId="0" applyNumberFormat="1" applyFont="1" applyFill="1" applyBorder="1" applyAlignment="1">
      <alignment horizontal="right" vertical="center"/>
    </xf>
    <xf numFmtId="38" fontId="9" fillId="2" borderId="15" xfId="1" applyFont="1" applyFill="1" applyBorder="1" applyAlignment="1">
      <alignment horizontal="right" vertical="center"/>
    </xf>
    <xf numFmtId="178" fontId="9" fillId="2" borderId="0" xfId="1" applyNumberFormat="1" applyFont="1" applyFill="1" applyBorder="1" applyAlignment="1">
      <alignment horizontal="right" vertical="center"/>
    </xf>
    <xf numFmtId="178" fontId="9" fillId="2" borderId="20" xfId="1" applyNumberFormat="1" applyFont="1" applyFill="1" applyBorder="1" applyAlignment="1">
      <alignment horizontal="right" vertical="center"/>
    </xf>
    <xf numFmtId="179" fontId="4" fillId="2" borderId="7" xfId="0" applyNumberFormat="1" applyFont="1" applyFill="1" applyBorder="1" applyAlignment="1">
      <alignment horizontal="center" vertical="center"/>
    </xf>
    <xf numFmtId="179" fontId="4" fillId="2" borderId="6" xfId="0" applyNumberFormat="1" applyFont="1" applyFill="1" applyBorder="1" applyAlignment="1">
      <alignment horizontal="center" vertical="center"/>
    </xf>
    <xf numFmtId="179" fontId="9" fillId="2" borderId="0" xfId="0" applyNumberFormat="1" applyFont="1" applyFill="1" applyBorder="1" applyAlignment="1">
      <alignment horizontal="center" vertical="center"/>
    </xf>
    <xf numFmtId="179" fontId="11" fillId="2" borderId="0" xfId="0" applyNumberFormat="1" applyFont="1" applyFill="1" applyBorder="1" applyAlignment="1">
      <alignment horizontal="center" vertical="center"/>
    </xf>
    <xf numFmtId="177" fontId="25" fillId="2" borderId="15" xfId="0" applyNumberFormat="1" applyFont="1" applyFill="1" applyBorder="1" applyAlignment="1">
      <alignment horizontal="right" vertical="center"/>
    </xf>
    <xf numFmtId="176" fontId="25" fillId="2" borderId="20" xfId="0" applyNumberFormat="1" applyFont="1" applyFill="1" applyBorder="1" applyAlignment="1">
      <alignment horizontal="right" vertical="center"/>
    </xf>
    <xf numFmtId="177" fontId="26" fillId="2" borderId="15" xfId="0" applyNumberFormat="1" applyFont="1" applyFill="1" applyBorder="1" applyAlignment="1">
      <alignment horizontal="right" vertical="center"/>
    </xf>
    <xf numFmtId="176" fontId="26" fillId="2" borderId="20" xfId="0" applyNumberFormat="1" applyFont="1" applyFill="1" applyBorder="1" applyAlignment="1">
      <alignment horizontal="center" vertical="center"/>
    </xf>
    <xf numFmtId="38" fontId="9" fillId="0" borderId="15" xfId="1" applyFont="1" applyFill="1" applyBorder="1" applyAlignment="1">
      <alignment horizontal="right" vertical="center"/>
    </xf>
    <xf numFmtId="179" fontId="12" fillId="0" borderId="0" xfId="0" applyNumberFormat="1" applyFont="1"/>
    <xf numFmtId="179" fontId="7" fillId="2" borderId="0" xfId="0" applyNumberFormat="1" applyFont="1" applyFill="1" applyBorder="1" applyAlignment="1">
      <alignment horizontal="center" vertical="center" wrapText="1"/>
    </xf>
    <xf numFmtId="179" fontId="7" fillId="2" borderId="7" xfId="0" applyNumberFormat="1" applyFont="1" applyFill="1" applyBorder="1" applyAlignment="1">
      <alignment horizontal="center" vertical="center" wrapText="1"/>
    </xf>
    <xf numFmtId="179" fontId="7" fillId="2" borderId="7" xfId="0" applyNumberFormat="1" applyFont="1" applyFill="1" applyBorder="1" applyAlignment="1">
      <alignment horizontal="right" vertical="top" wrapText="1"/>
    </xf>
    <xf numFmtId="179" fontId="9" fillId="0" borderId="7" xfId="0" applyNumberFormat="1" applyFont="1" applyFill="1" applyBorder="1" applyAlignment="1">
      <alignment horizontal="right" vertical="center"/>
    </xf>
    <xf numFmtId="179" fontId="4" fillId="2" borderId="7" xfId="0" applyNumberFormat="1" applyFont="1" applyFill="1" applyBorder="1" applyAlignment="1">
      <alignment horizontal="right" vertical="center"/>
    </xf>
    <xf numFmtId="177" fontId="9" fillId="2" borderId="7" xfId="0" applyNumberFormat="1" applyFont="1" applyFill="1" applyBorder="1" applyAlignment="1">
      <alignment horizontal="right" vertical="center"/>
    </xf>
    <xf numFmtId="177" fontId="11" fillId="2" borderId="7" xfId="0" applyNumberFormat="1" applyFont="1" applyFill="1" applyBorder="1" applyAlignment="1">
      <alignment horizontal="right" vertical="center"/>
    </xf>
    <xf numFmtId="38" fontId="9" fillId="2" borderId="7" xfId="1" applyFont="1" applyFill="1" applyBorder="1" applyAlignment="1">
      <alignment horizontal="right" vertical="center"/>
    </xf>
    <xf numFmtId="179" fontId="11" fillId="2" borderId="7" xfId="0" applyNumberFormat="1" applyFont="1" applyFill="1" applyBorder="1" applyAlignment="1">
      <alignment horizontal="center" vertical="center"/>
    </xf>
    <xf numFmtId="179" fontId="7" fillId="2" borderId="0" xfId="0" applyNumberFormat="1" applyFont="1" applyFill="1" applyBorder="1" applyAlignment="1">
      <alignment horizontal="right" vertical="top" wrapText="1"/>
    </xf>
    <xf numFmtId="178" fontId="9" fillId="2" borderId="0" xfId="0" applyNumberFormat="1" applyFont="1" applyFill="1" applyBorder="1" applyAlignment="1">
      <alignment horizontal="right" vertical="center"/>
    </xf>
    <xf numFmtId="179" fontId="9" fillId="2" borderId="0" xfId="0" applyNumberFormat="1" applyFont="1" applyFill="1" applyBorder="1" applyAlignment="1">
      <alignment horizontal="center" vertical="center" wrapText="1"/>
    </xf>
    <xf numFmtId="179" fontId="9" fillId="2"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41" fontId="9" fillId="2" borderId="0" xfId="0" applyNumberFormat="1" applyFont="1" applyFill="1" applyBorder="1" applyAlignment="1">
      <alignment horizontal="right" vertical="center"/>
    </xf>
    <xf numFmtId="178" fontId="4" fillId="2" borderId="0" xfId="0" applyNumberFormat="1" applyFont="1" applyFill="1" applyBorder="1" applyAlignment="1">
      <alignment horizontal="right" vertical="center"/>
    </xf>
    <xf numFmtId="179" fontId="4" fillId="2" borderId="0" xfId="0" applyNumberFormat="1" applyFont="1" applyFill="1" applyBorder="1" applyAlignment="1">
      <alignment horizontal="center" vertical="center"/>
    </xf>
    <xf numFmtId="179" fontId="10" fillId="2" borderId="0" xfId="0" applyNumberFormat="1" applyFont="1" applyFill="1" applyBorder="1" applyAlignment="1">
      <alignment horizontal="right" vertical="center"/>
    </xf>
    <xf numFmtId="178" fontId="10" fillId="2" borderId="0" xfId="0" applyNumberFormat="1" applyFont="1" applyFill="1" applyBorder="1" applyAlignment="1">
      <alignment horizontal="right" vertical="center"/>
    </xf>
    <xf numFmtId="179" fontId="4" fillId="2" borderId="0" xfId="0" applyNumberFormat="1" applyFont="1" applyFill="1" applyBorder="1" applyAlignment="1">
      <alignment horizontal="right" vertical="center"/>
    </xf>
    <xf numFmtId="177" fontId="9" fillId="2" borderId="0" xfId="0" applyNumberFormat="1" applyFont="1" applyFill="1" applyBorder="1" applyAlignment="1">
      <alignment horizontal="right" vertical="center"/>
    </xf>
    <xf numFmtId="179" fontId="13" fillId="2" borderId="0" xfId="0" applyNumberFormat="1" applyFont="1" applyFill="1" applyBorder="1" applyAlignment="1">
      <alignment horizontal="right" vertical="center"/>
    </xf>
    <xf numFmtId="177" fontId="11" fillId="2" borderId="0" xfId="0" applyNumberFormat="1" applyFont="1" applyFill="1" applyBorder="1" applyAlignment="1">
      <alignment horizontal="right" vertical="center"/>
    </xf>
    <xf numFmtId="38" fontId="11" fillId="2" borderId="0" xfId="1" applyFont="1" applyFill="1" applyBorder="1" applyAlignment="1">
      <alignment horizontal="right" vertical="center"/>
    </xf>
    <xf numFmtId="179" fontId="2" fillId="2" borderId="0" xfId="0" applyNumberFormat="1" applyFont="1" applyFill="1" applyBorder="1" applyAlignment="1">
      <alignment horizontal="right" vertical="center"/>
    </xf>
    <xf numFmtId="179" fontId="6" fillId="2" borderId="0" xfId="0" applyNumberFormat="1" applyFont="1" applyFill="1" applyAlignment="1">
      <alignment horizontal="left" vertical="center"/>
    </xf>
    <xf numFmtId="179" fontId="4" fillId="2" borderId="6" xfId="0" applyNumberFormat="1" applyFont="1" applyFill="1" applyBorder="1" applyAlignment="1">
      <alignment horizontal="center" vertical="center" wrapText="1" shrinkToFit="1"/>
    </xf>
    <xf numFmtId="179" fontId="4" fillId="2" borderId="6" xfId="0" applyNumberFormat="1" applyFont="1" applyFill="1" applyBorder="1" applyAlignment="1">
      <alignment horizontal="center" vertical="center" shrinkToFit="1"/>
    </xf>
    <xf numFmtId="179" fontId="4" fillId="2" borderId="8" xfId="0" applyNumberFormat="1" applyFont="1" applyFill="1" applyBorder="1" applyAlignment="1">
      <alignment horizontal="center" vertical="center" shrinkToFit="1"/>
    </xf>
    <xf numFmtId="179" fontId="2" fillId="2" borderId="0" xfId="0" applyNumberFormat="1" applyFont="1" applyFill="1" applyAlignment="1">
      <alignment horizontal="left" vertical="top" wrapText="1"/>
    </xf>
    <xf numFmtId="179" fontId="16" fillId="2" borderId="0" xfId="0" applyNumberFormat="1" applyFont="1" applyFill="1" applyAlignment="1">
      <alignment horizontal="left" wrapText="1" readingOrder="1"/>
    </xf>
    <xf numFmtId="179" fontId="2" fillId="2" borderId="5" xfId="0" applyNumberFormat="1" applyFont="1" applyFill="1" applyBorder="1" applyAlignment="1">
      <alignment horizontal="center" vertical="center"/>
    </xf>
    <xf numFmtId="179" fontId="2" fillId="2" borderId="6" xfId="0" applyNumberFormat="1" applyFont="1" applyFill="1" applyBorder="1" applyAlignment="1">
      <alignment horizontal="center" vertical="center"/>
    </xf>
    <xf numFmtId="179" fontId="2" fillId="2" borderId="8" xfId="0" applyNumberFormat="1" applyFont="1" applyFill="1" applyBorder="1" applyAlignment="1">
      <alignment horizontal="center" vertical="center"/>
    </xf>
    <xf numFmtId="179" fontId="2" fillId="2" borderId="2" xfId="0" applyNumberFormat="1" applyFont="1" applyFill="1" applyBorder="1" applyAlignment="1">
      <alignment horizontal="center" vertical="center"/>
    </xf>
    <xf numFmtId="179" fontId="2" fillId="2" borderId="40" xfId="0" applyNumberFormat="1" applyFont="1" applyFill="1" applyBorder="1" applyAlignment="1">
      <alignment horizontal="center" vertical="center"/>
    </xf>
    <xf numFmtId="179" fontId="2" fillId="2" borderId="10" xfId="0" applyNumberFormat="1" applyFont="1" applyFill="1" applyBorder="1" applyAlignment="1">
      <alignment horizontal="center" vertical="center"/>
    </xf>
    <xf numFmtId="179" fontId="2" fillId="2" borderId="3" xfId="0" applyNumberFormat="1" applyFont="1" applyFill="1" applyBorder="1" applyAlignment="1">
      <alignment horizontal="center" vertical="center"/>
    </xf>
    <xf numFmtId="179" fontId="2" fillId="2" borderId="35" xfId="0" applyNumberFormat="1" applyFont="1" applyFill="1" applyBorder="1" applyAlignment="1">
      <alignment horizontal="center" vertical="center"/>
    </xf>
    <xf numFmtId="179" fontId="2" fillId="2" borderId="11" xfId="0" applyNumberFormat="1" applyFont="1" applyFill="1" applyBorder="1" applyAlignment="1">
      <alignment horizontal="center" vertical="center"/>
    </xf>
    <xf numFmtId="179" fontId="2" fillId="2" borderId="26" xfId="0" applyNumberFormat="1" applyFont="1" applyFill="1" applyBorder="1" applyAlignment="1">
      <alignment horizontal="center" vertical="center"/>
    </xf>
    <xf numFmtId="179" fontId="2" fillId="2" borderId="27" xfId="0" applyNumberFormat="1" applyFont="1" applyFill="1" applyBorder="1" applyAlignment="1">
      <alignment horizontal="center" vertical="center"/>
    </xf>
    <xf numFmtId="179" fontId="2" fillId="2" borderId="2" xfId="0" applyNumberFormat="1" applyFont="1" applyFill="1" applyBorder="1" applyAlignment="1">
      <alignment horizontal="center"/>
    </xf>
    <xf numFmtId="179" fontId="2" fillId="2" borderId="40" xfId="0" applyNumberFormat="1" applyFont="1" applyFill="1" applyBorder="1" applyAlignment="1">
      <alignment horizontal="center"/>
    </xf>
    <xf numFmtId="179" fontId="2" fillId="2" borderId="10" xfId="0" applyNumberFormat="1" applyFont="1" applyFill="1" applyBorder="1" applyAlignment="1">
      <alignment horizontal="center"/>
    </xf>
    <xf numFmtId="179" fontId="2" fillId="2" borderId="2" xfId="0" applyNumberFormat="1" applyFont="1" applyFill="1" applyBorder="1" applyAlignment="1">
      <alignment horizontal="center" vertical="center" wrapText="1"/>
    </xf>
    <xf numFmtId="179" fontId="2" fillId="2" borderId="3" xfId="0" applyNumberFormat="1" applyFont="1" applyFill="1" applyBorder="1" applyAlignment="1">
      <alignment horizontal="center" vertical="center" wrapText="1"/>
    </xf>
    <xf numFmtId="0" fontId="0" fillId="2" borderId="8" xfId="0" applyFont="1" applyFill="1" applyBorder="1" applyAlignment="1">
      <alignment horizontal="center" vertical="center"/>
    </xf>
    <xf numFmtId="179" fontId="2" fillId="2" borderId="5" xfId="0" applyNumberFormat="1" applyFont="1" applyFill="1" applyBorder="1" applyAlignment="1">
      <alignment horizontal="center" vertical="center" wrapText="1"/>
    </xf>
    <xf numFmtId="179" fontId="2" fillId="2" borderId="6" xfId="0" applyNumberFormat="1" applyFont="1" applyFill="1" applyBorder="1" applyAlignment="1">
      <alignment horizontal="center" vertical="center" wrapText="1"/>
    </xf>
    <xf numFmtId="179" fontId="2" fillId="2" borderId="8" xfId="0" applyNumberFormat="1" applyFont="1" applyFill="1" applyBorder="1" applyAlignment="1">
      <alignment horizontal="center" vertical="center" wrapText="1"/>
    </xf>
    <xf numFmtId="179" fontId="14" fillId="2" borderId="0" xfId="0" applyNumberFormat="1" applyFont="1" applyFill="1" applyAlignment="1">
      <alignment horizontal="center"/>
    </xf>
    <xf numFmtId="179" fontId="2" fillId="2" borderId="1" xfId="0" applyNumberFormat="1" applyFont="1" applyFill="1" applyBorder="1" applyAlignment="1">
      <alignment horizontal="center" vertical="center"/>
    </xf>
    <xf numFmtId="179" fontId="2" fillId="2" borderId="9" xfId="0" applyNumberFormat="1" applyFont="1" applyFill="1" applyBorder="1" applyAlignment="1">
      <alignment horizontal="center" vertical="center"/>
    </xf>
    <xf numFmtId="179" fontId="2" fillId="2" borderId="1" xfId="0" applyNumberFormat="1" applyFont="1" applyFill="1" applyBorder="1" applyAlignment="1">
      <alignment horizontal="center"/>
    </xf>
    <xf numFmtId="179" fontId="2" fillId="2" borderId="34" xfId="0" applyNumberFormat="1" applyFont="1" applyFill="1" applyBorder="1" applyAlignment="1">
      <alignment horizontal="center"/>
    </xf>
    <xf numFmtId="179" fontId="2" fillId="2" borderId="9" xfId="0" applyNumberFormat="1" applyFont="1" applyFill="1" applyBorder="1" applyAlignment="1">
      <alignment horizontal="center"/>
    </xf>
    <xf numFmtId="179" fontId="2" fillId="2" borderId="28" xfId="0" applyNumberFormat="1" applyFont="1" applyFill="1" applyBorder="1" applyAlignment="1">
      <alignment horizontal="center" vertical="center"/>
    </xf>
    <xf numFmtId="179" fontId="2" fillId="2" borderId="12"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0" fillId="2" borderId="3" xfId="0" applyFont="1" applyFill="1" applyBorder="1" applyAlignment="1">
      <alignment horizontal="center" vertical="center"/>
    </xf>
    <xf numFmtId="179" fontId="2" fillId="2" borderId="29" xfId="0" applyNumberFormat="1" applyFont="1" applyFill="1" applyBorder="1" applyAlignment="1">
      <alignment horizontal="center" vertical="center"/>
    </xf>
    <xf numFmtId="179" fontId="2" fillId="2" borderId="30" xfId="0" applyNumberFormat="1" applyFont="1" applyFill="1" applyBorder="1" applyAlignment="1">
      <alignment horizontal="center" vertical="center"/>
    </xf>
    <xf numFmtId="179" fontId="2" fillId="2" borderId="12" xfId="0" applyNumberFormat="1" applyFont="1" applyFill="1" applyBorder="1" applyAlignment="1">
      <alignment horizontal="center" vertical="center" wrapText="1"/>
    </xf>
    <xf numFmtId="179" fontId="2" fillId="2" borderId="13" xfId="0" applyNumberFormat="1" applyFont="1" applyFill="1" applyBorder="1" applyAlignment="1">
      <alignment horizontal="center" vertical="center" wrapText="1"/>
    </xf>
    <xf numFmtId="179" fontId="2" fillId="2" borderId="31" xfId="0" applyNumberFormat="1" applyFont="1" applyFill="1" applyBorder="1" applyAlignment="1">
      <alignment horizontal="center" vertical="center" wrapText="1"/>
    </xf>
    <xf numFmtId="179" fontId="2" fillId="2" borderId="32" xfId="0" applyNumberFormat="1" applyFont="1" applyFill="1" applyBorder="1" applyAlignment="1">
      <alignment horizontal="center" vertical="center"/>
    </xf>
    <xf numFmtId="179" fontId="2" fillId="2" borderId="13" xfId="0" applyNumberFormat="1" applyFont="1" applyFill="1" applyBorder="1" applyAlignment="1">
      <alignment horizontal="center" vertical="center"/>
    </xf>
    <xf numFmtId="179" fontId="2" fillId="2" borderId="31" xfId="0" applyNumberFormat="1" applyFont="1" applyFill="1" applyBorder="1" applyAlignment="1">
      <alignment horizontal="center" vertical="center"/>
    </xf>
    <xf numFmtId="179" fontId="18" fillId="0" borderId="0" xfId="0" applyNumberFormat="1" applyFont="1" applyAlignment="1">
      <alignment horizontal="left"/>
    </xf>
    <xf numFmtId="179" fontId="18" fillId="0" borderId="20" xfId="0" applyNumberFormat="1" applyFont="1" applyBorder="1" applyAlignment="1">
      <alignment horizontal="left"/>
    </xf>
    <xf numFmtId="179" fontId="18" fillId="0" borderId="0" xfId="0" applyNumberFormat="1" applyFont="1" applyAlignment="1">
      <alignment horizontal="left" vertical="center"/>
    </xf>
    <xf numFmtId="179" fontId="18" fillId="0" borderId="20" xfId="0" applyNumberFormat="1" applyFont="1" applyBorder="1" applyAlignment="1">
      <alignment horizontal="left" vertical="center"/>
    </xf>
    <xf numFmtId="179" fontId="18" fillId="0" borderId="0" xfId="0" applyNumberFormat="1" applyFont="1" applyAlignment="1">
      <alignment vertical="center" textRotation="255" wrapText="1"/>
    </xf>
    <xf numFmtId="0" fontId="0" fillId="0" borderId="0" xfId="0" applyAlignment="1">
      <alignment vertical="center" textRotation="255"/>
    </xf>
    <xf numFmtId="179" fontId="18" fillId="0" borderId="0" xfId="0" applyNumberFormat="1" applyFont="1" applyAlignment="1">
      <alignment vertical="center" textRotation="255"/>
    </xf>
    <xf numFmtId="0" fontId="0" fillId="0" borderId="0" xfId="0" applyAlignment="1"/>
    <xf numFmtId="179" fontId="7" fillId="0" borderId="0" xfId="0" applyNumberFormat="1" applyFont="1" applyAlignment="1">
      <alignment vertical="center" textRotation="255" shrinkToFit="1"/>
    </xf>
    <xf numFmtId="0" fontId="7" fillId="0" borderId="0" xfId="0" applyFont="1" applyAlignment="1">
      <alignment vertical="center" textRotation="255" shrinkToFit="1"/>
    </xf>
    <xf numFmtId="179" fontId="18" fillId="0" borderId="0" xfId="0" applyNumberFormat="1" applyFont="1" applyAlignment="1">
      <alignment vertical="center" textRotation="255" shrinkToFit="1"/>
    </xf>
    <xf numFmtId="0" fontId="18" fillId="0" borderId="0" xfId="0" applyFont="1" applyAlignment="1">
      <alignment vertical="center" textRotation="255" shrinkToFit="1"/>
    </xf>
    <xf numFmtId="0" fontId="18" fillId="0" borderId="0" xfId="0" applyFont="1" applyAlignment="1">
      <alignment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view="pageBreakPreview" zoomScaleSheetLayoutView="100" workbookViewId="0">
      <selection activeCell="D3" sqref="D3"/>
    </sheetView>
  </sheetViews>
  <sheetFormatPr defaultColWidth="10.625" defaultRowHeight="13.5" x14ac:dyDescent="0.15"/>
  <cols>
    <col min="1" max="1" width="10" style="1" customWidth="1"/>
    <col min="2" max="2" width="3.125" style="2" customWidth="1"/>
    <col min="3" max="12" width="8.125" style="1" customWidth="1"/>
    <col min="13" max="13" width="3.125" style="1" customWidth="1"/>
    <col min="14" max="18" width="7.75" style="1" customWidth="1"/>
    <col min="19" max="19" width="8.375" style="1" customWidth="1"/>
    <col min="20" max="20" width="8.125" style="1" customWidth="1"/>
    <col min="21" max="23" width="8.625" style="1" customWidth="1"/>
    <col min="24" max="24" width="9.625" style="3" customWidth="1"/>
    <col min="25" max="16384" width="10.625" style="1"/>
  </cols>
  <sheetData>
    <row r="1" spans="1:25" ht="20.100000000000001" customHeight="1" x14ac:dyDescent="0.2">
      <c r="A1" s="7"/>
    </row>
    <row r="2" spans="1:25" ht="20.100000000000001" customHeight="1" x14ac:dyDescent="0.15"/>
    <row r="3" spans="1:25" x14ac:dyDescent="0.15">
      <c r="T3" s="244"/>
      <c r="Y3" s="51"/>
    </row>
    <row r="4" spans="1:25" s="4" customFormat="1" ht="19.5" customHeight="1" x14ac:dyDescent="0.2">
      <c r="A4" s="286" t="s">
        <v>232</v>
      </c>
      <c r="B4" s="286"/>
      <c r="C4" s="286"/>
      <c r="D4" s="286"/>
      <c r="E4" s="286"/>
      <c r="F4" s="286"/>
      <c r="G4" s="286"/>
      <c r="H4" s="286"/>
      <c r="I4" s="286"/>
      <c r="J4" s="286"/>
      <c r="K4" s="286"/>
      <c r="L4" s="286"/>
      <c r="M4" s="286"/>
      <c r="N4" s="286"/>
      <c r="O4" s="286"/>
      <c r="P4" s="286"/>
      <c r="Q4" s="286"/>
      <c r="R4" s="286"/>
      <c r="S4" s="286"/>
      <c r="T4" s="286"/>
      <c r="U4" s="286"/>
      <c r="V4" s="286"/>
      <c r="W4" s="286"/>
      <c r="X4" s="50"/>
      <c r="Y4" s="51"/>
    </row>
    <row r="5" spans="1:25" s="5" customFormat="1" ht="30" customHeight="1" x14ac:dyDescent="0.15">
      <c r="A5" s="9" t="s">
        <v>120</v>
      </c>
      <c r="B5" s="15" t="s">
        <v>214</v>
      </c>
      <c r="C5" s="23" t="s">
        <v>226</v>
      </c>
      <c r="D5" s="30" t="s">
        <v>187</v>
      </c>
      <c r="E5" s="23" t="s">
        <v>227</v>
      </c>
      <c r="F5" s="30" t="s">
        <v>187</v>
      </c>
      <c r="G5" s="23" t="s">
        <v>228</v>
      </c>
      <c r="H5" s="30" t="s">
        <v>187</v>
      </c>
      <c r="I5" s="23" t="s">
        <v>229</v>
      </c>
      <c r="J5" s="30" t="s">
        <v>187</v>
      </c>
      <c r="K5" s="23" t="s">
        <v>231</v>
      </c>
      <c r="L5" s="30" t="s">
        <v>187</v>
      </c>
      <c r="M5" s="45" t="s">
        <v>214</v>
      </c>
      <c r="N5" s="261"/>
      <c r="O5" s="260"/>
      <c r="P5" s="260"/>
      <c r="Q5" s="260"/>
      <c r="R5" s="260"/>
      <c r="S5" s="260"/>
      <c r="T5" s="260"/>
      <c r="U5" s="260"/>
      <c r="V5" s="260"/>
      <c r="W5" s="260"/>
      <c r="X5" s="260"/>
      <c r="Y5" s="51"/>
    </row>
    <row r="6" spans="1:25" s="5" customFormat="1" x14ac:dyDescent="0.15">
      <c r="A6" s="10"/>
      <c r="B6" s="16"/>
      <c r="C6" s="22" t="s">
        <v>70</v>
      </c>
      <c r="D6" s="31" t="s">
        <v>70</v>
      </c>
      <c r="E6" s="22" t="s">
        <v>70</v>
      </c>
      <c r="F6" s="31" t="s">
        <v>70</v>
      </c>
      <c r="G6" s="22" t="s">
        <v>70</v>
      </c>
      <c r="H6" s="31" t="s">
        <v>70</v>
      </c>
      <c r="I6" s="22" t="s">
        <v>70</v>
      </c>
      <c r="J6" s="31" t="s">
        <v>70</v>
      </c>
      <c r="K6" s="22" t="s">
        <v>70</v>
      </c>
      <c r="L6" s="31" t="s">
        <v>70</v>
      </c>
      <c r="M6" s="46"/>
      <c r="N6" s="262"/>
      <c r="O6" s="269"/>
      <c r="P6" s="269"/>
      <c r="Q6" s="269"/>
      <c r="R6" s="269"/>
      <c r="S6" s="269"/>
      <c r="T6" s="269"/>
      <c r="U6" s="269"/>
      <c r="V6" s="269"/>
      <c r="W6" s="269"/>
      <c r="X6" s="269"/>
      <c r="Y6" s="51"/>
    </row>
    <row r="7" spans="1:25" s="6" customFormat="1" ht="30" customHeight="1" x14ac:dyDescent="0.15">
      <c r="A7" s="11" t="s">
        <v>103</v>
      </c>
      <c r="B7" s="17">
        <v>1</v>
      </c>
      <c r="C7" s="24">
        <v>13934</v>
      </c>
      <c r="D7" s="32">
        <v>-388</v>
      </c>
      <c r="E7" s="24">
        <v>14574</v>
      </c>
      <c r="F7" s="32">
        <f t="shared" ref="F7:F18" si="0">+E7-C7</f>
        <v>640</v>
      </c>
      <c r="G7" s="24">
        <v>16238</v>
      </c>
      <c r="H7" s="32">
        <f t="shared" ref="H7:H18" si="1">+G7-E7</f>
        <v>1664</v>
      </c>
      <c r="I7" s="24">
        <v>18359</v>
      </c>
      <c r="J7" s="32">
        <f t="shared" ref="J7:J18" si="2">+I7-G7</f>
        <v>2121</v>
      </c>
      <c r="K7" s="24">
        <v>20832</v>
      </c>
      <c r="L7" s="32">
        <f t="shared" ref="L7:L18" si="3">+K7-I7</f>
        <v>2473</v>
      </c>
      <c r="M7" s="47">
        <v>1</v>
      </c>
      <c r="N7" s="48"/>
      <c r="O7" s="270"/>
      <c r="P7" s="271"/>
      <c r="Q7" s="271"/>
      <c r="R7" s="272"/>
      <c r="S7" s="270"/>
      <c r="T7" s="272"/>
      <c r="U7" s="270"/>
      <c r="V7" s="272"/>
      <c r="W7" s="270"/>
      <c r="X7" s="272"/>
      <c r="Y7" s="51"/>
    </row>
    <row r="8" spans="1:25" s="6" customFormat="1" ht="30" customHeight="1" x14ac:dyDescent="0.15">
      <c r="A8" s="12" t="s">
        <v>217</v>
      </c>
      <c r="B8" s="17">
        <v>2</v>
      </c>
      <c r="C8" s="25">
        <v>156433</v>
      </c>
      <c r="D8" s="33">
        <v>745</v>
      </c>
      <c r="E8" s="24">
        <v>157480</v>
      </c>
      <c r="F8" s="32">
        <f t="shared" si="0"/>
        <v>1047</v>
      </c>
      <c r="G8" s="24">
        <v>157397</v>
      </c>
      <c r="H8" s="32">
        <f t="shared" si="1"/>
        <v>-83</v>
      </c>
      <c r="I8" s="24">
        <v>156318</v>
      </c>
      <c r="J8" s="32">
        <f t="shared" si="2"/>
        <v>-1079</v>
      </c>
      <c r="K8" s="24">
        <v>153916</v>
      </c>
      <c r="L8" s="32">
        <f t="shared" si="3"/>
        <v>-2402</v>
      </c>
      <c r="M8" s="47">
        <v>2</v>
      </c>
      <c r="N8" s="263"/>
      <c r="O8" s="273"/>
      <c r="P8" s="271"/>
      <c r="Q8" s="271"/>
      <c r="R8" s="274"/>
      <c r="S8" s="273"/>
      <c r="T8" s="272"/>
      <c r="U8" s="270"/>
      <c r="V8" s="272"/>
      <c r="W8" s="270"/>
      <c r="X8" s="272"/>
      <c r="Y8" s="51"/>
    </row>
    <row r="9" spans="1:25" s="6" customFormat="1" ht="30" customHeight="1" x14ac:dyDescent="0.15">
      <c r="A9" s="12" t="s">
        <v>218</v>
      </c>
      <c r="B9" s="17">
        <v>3</v>
      </c>
      <c r="C9" s="24">
        <v>103837</v>
      </c>
      <c r="D9" s="32">
        <v>-1383</v>
      </c>
      <c r="E9" s="24">
        <v>103893</v>
      </c>
      <c r="F9" s="32">
        <f t="shared" si="0"/>
        <v>56</v>
      </c>
      <c r="G9" s="24">
        <v>103572</v>
      </c>
      <c r="H9" s="32">
        <f t="shared" si="1"/>
        <v>-321</v>
      </c>
      <c r="I9" s="24">
        <v>101886</v>
      </c>
      <c r="J9" s="32">
        <f t="shared" si="2"/>
        <v>-1686</v>
      </c>
      <c r="K9" s="24">
        <v>101162</v>
      </c>
      <c r="L9" s="32">
        <f t="shared" si="3"/>
        <v>-724</v>
      </c>
      <c r="M9" s="47">
        <v>3</v>
      </c>
      <c r="N9" s="48"/>
      <c r="O9" s="270"/>
      <c r="P9" s="271"/>
      <c r="Q9" s="271"/>
      <c r="R9" s="272"/>
      <c r="S9" s="270"/>
      <c r="T9" s="272"/>
      <c r="U9" s="270"/>
      <c r="V9" s="272"/>
      <c r="W9" s="270"/>
      <c r="X9" s="272"/>
      <c r="Y9" s="51"/>
    </row>
    <row r="10" spans="1:25" s="6" customFormat="1" ht="30" customHeight="1" x14ac:dyDescent="0.15">
      <c r="A10" s="12" t="s">
        <v>219</v>
      </c>
      <c r="B10" s="17">
        <v>4</v>
      </c>
      <c r="C10" s="24">
        <v>43445</v>
      </c>
      <c r="D10" s="32">
        <v>-1314</v>
      </c>
      <c r="E10" s="24">
        <v>42025</v>
      </c>
      <c r="F10" s="32">
        <f t="shared" si="0"/>
        <v>-1420</v>
      </c>
      <c r="G10" s="24">
        <v>40816</v>
      </c>
      <c r="H10" s="32">
        <f t="shared" si="1"/>
        <v>-1209</v>
      </c>
      <c r="I10" s="24">
        <v>39952</v>
      </c>
      <c r="J10" s="32">
        <f t="shared" si="2"/>
        <v>-864</v>
      </c>
      <c r="K10" s="24">
        <v>38998</v>
      </c>
      <c r="L10" s="32">
        <f t="shared" si="3"/>
        <v>-954</v>
      </c>
      <c r="M10" s="47">
        <v>4</v>
      </c>
      <c r="N10" s="48"/>
      <c r="O10" s="270"/>
      <c r="P10" s="271"/>
      <c r="Q10" s="271"/>
      <c r="R10" s="272"/>
      <c r="S10" s="270"/>
      <c r="T10" s="272"/>
      <c r="U10" s="270"/>
      <c r="V10" s="272"/>
      <c r="W10" s="270"/>
      <c r="X10" s="272"/>
      <c r="Y10" s="51"/>
    </row>
    <row r="11" spans="1:25" s="6" customFormat="1" ht="30" customHeight="1" x14ac:dyDescent="0.15">
      <c r="A11" s="12" t="s">
        <v>220</v>
      </c>
      <c r="B11" s="17">
        <v>5</v>
      </c>
      <c r="C11" s="24">
        <v>11157</v>
      </c>
      <c r="D11" s="32">
        <v>-1029</v>
      </c>
      <c r="E11" s="24">
        <v>10282</v>
      </c>
      <c r="F11" s="32">
        <f t="shared" si="0"/>
        <v>-875</v>
      </c>
      <c r="G11" s="24">
        <v>9413</v>
      </c>
      <c r="H11" s="32">
        <f t="shared" si="1"/>
        <v>-869</v>
      </c>
      <c r="I11" s="24">
        <v>8572</v>
      </c>
      <c r="J11" s="32">
        <f t="shared" si="2"/>
        <v>-841</v>
      </c>
      <c r="K11" s="24">
        <v>7966</v>
      </c>
      <c r="L11" s="32">
        <f t="shared" si="3"/>
        <v>-606</v>
      </c>
      <c r="M11" s="47">
        <v>5</v>
      </c>
      <c r="N11" s="48"/>
      <c r="O11" s="270"/>
      <c r="P11" s="271"/>
      <c r="Q11" s="271"/>
      <c r="R11" s="272"/>
      <c r="S11" s="270"/>
      <c r="T11" s="272"/>
      <c r="U11" s="270"/>
      <c r="V11" s="272"/>
      <c r="W11" s="270"/>
      <c r="X11" s="272"/>
      <c r="Y11" s="51"/>
    </row>
    <row r="12" spans="1:25" s="6" customFormat="1" ht="30" customHeight="1" x14ac:dyDescent="0.15">
      <c r="A12" s="12" t="s">
        <v>221</v>
      </c>
      <c r="B12" s="17">
        <v>6</v>
      </c>
      <c r="C12" s="24">
        <v>5799</v>
      </c>
      <c r="D12" s="32">
        <v>-268</v>
      </c>
      <c r="E12" s="24">
        <v>5584</v>
      </c>
      <c r="F12" s="32">
        <f t="shared" si="0"/>
        <v>-215</v>
      </c>
      <c r="G12" s="24">
        <v>5276</v>
      </c>
      <c r="H12" s="32">
        <f t="shared" si="1"/>
        <v>-308</v>
      </c>
      <c r="I12" s="24">
        <v>4977</v>
      </c>
      <c r="J12" s="32">
        <f t="shared" si="2"/>
        <v>-299</v>
      </c>
      <c r="K12" s="24">
        <v>4673</v>
      </c>
      <c r="L12" s="32">
        <f t="shared" si="3"/>
        <v>-304</v>
      </c>
      <c r="M12" s="47">
        <v>6</v>
      </c>
      <c r="N12" s="48"/>
      <c r="O12" s="270"/>
      <c r="P12" s="271"/>
      <c r="Q12" s="271"/>
      <c r="R12" s="272"/>
      <c r="S12" s="270"/>
      <c r="T12" s="272"/>
      <c r="U12" s="270"/>
      <c r="V12" s="272"/>
      <c r="W12" s="270"/>
      <c r="X12" s="272"/>
      <c r="Y12" s="51"/>
    </row>
    <row r="13" spans="1:25" s="6" customFormat="1" ht="30" customHeight="1" x14ac:dyDescent="0.15">
      <c r="A13" s="12" t="s">
        <v>222</v>
      </c>
      <c r="B13" s="17">
        <v>7</v>
      </c>
      <c r="C13" s="24">
        <v>1504</v>
      </c>
      <c r="D13" s="32">
        <v>-69</v>
      </c>
      <c r="E13" s="24">
        <v>1482</v>
      </c>
      <c r="F13" s="32">
        <f t="shared" si="0"/>
        <v>-22</v>
      </c>
      <c r="G13" s="24">
        <v>1484</v>
      </c>
      <c r="H13" s="32">
        <f t="shared" si="1"/>
        <v>2</v>
      </c>
      <c r="I13" s="24">
        <v>1435</v>
      </c>
      <c r="J13" s="32">
        <f t="shared" si="2"/>
        <v>-49</v>
      </c>
      <c r="K13" s="24">
        <v>1398</v>
      </c>
      <c r="L13" s="32">
        <f t="shared" si="3"/>
        <v>-37</v>
      </c>
      <c r="M13" s="47">
        <v>7</v>
      </c>
      <c r="N13" s="48"/>
      <c r="O13" s="270"/>
      <c r="P13" s="271"/>
      <c r="Q13" s="271"/>
      <c r="R13" s="272"/>
      <c r="S13" s="270"/>
      <c r="T13" s="272"/>
      <c r="U13" s="270"/>
      <c r="V13" s="272"/>
      <c r="W13" s="270"/>
      <c r="X13" s="272"/>
      <c r="Y13" s="51"/>
    </row>
    <row r="14" spans="1:25" s="6" customFormat="1" ht="30" customHeight="1" x14ac:dyDescent="0.15">
      <c r="A14" s="12" t="s">
        <v>223</v>
      </c>
      <c r="B14" s="17">
        <v>8</v>
      </c>
      <c r="C14" s="24">
        <v>1099</v>
      </c>
      <c r="D14" s="32">
        <v>-68</v>
      </c>
      <c r="E14" s="24">
        <v>1020</v>
      </c>
      <c r="F14" s="32">
        <f t="shared" si="0"/>
        <v>-79</v>
      </c>
      <c r="G14" s="24">
        <v>929</v>
      </c>
      <c r="H14" s="32">
        <f t="shared" si="1"/>
        <v>-91</v>
      </c>
      <c r="I14" s="24">
        <v>799</v>
      </c>
      <c r="J14" s="32">
        <f t="shared" si="2"/>
        <v>-130</v>
      </c>
      <c r="K14" s="24">
        <v>663</v>
      </c>
      <c r="L14" s="32">
        <f t="shared" si="3"/>
        <v>-136</v>
      </c>
      <c r="M14" s="47">
        <v>8</v>
      </c>
      <c r="N14" s="48"/>
      <c r="O14" s="270"/>
      <c r="P14" s="271"/>
      <c r="Q14" s="271"/>
      <c r="R14" s="272"/>
      <c r="S14" s="270"/>
      <c r="T14" s="272"/>
      <c r="U14" s="270"/>
      <c r="V14" s="272"/>
      <c r="W14" s="270"/>
      <c r="X14" s="272"/>
      <c r="Y14" s="51"/>
    </row>
    <row r="15" spans="1:25" s="6" customFormat="1" ht="30" customHeight="1" x14ac:dyDescent="0.15">
      <c r="A15" s="12" t="s">
        <v>136</v>
      </c>
      <c r="B15" s="17">
        <v>9</v>
      </c>
      <c r="C15" s="24">
        <v>916</v>
      </c>
      <c r="D15" s="32">
        <v>-26</v>
      </c>
      <c r="E15" s="24">
        <v>934</v>
      </c>
      <c r="F15" s="32">
        <f t="shared" si="0"/>
        <v>18</v>
      </c>
      <c r="G15" s="24">
        <v>944</v>
      </c>
      <c r="H15" s="32">
        <f t="shared" si="1"/>
        <v>10</v>
      </c>
      <c r="I15" s="24">
        <v>938</v>
      </c>
      <c r="J15" s="32">
        <f t="shared" si="2"/>
        <v>-6</v>
      </c>
      <c r="K15" s="24">
        <v>948</v>
      </c>
      <c r="L15" s="32">
        <f t="shared" si="3"/>
        <v>10</v>
      </c>
      <c r="M15" s="47">
        <v>9</v>
      </c>
      <c r="N15" s="48"/>
      <c r="O15" s="270"/>
      <c r="P15" s="271"/>
      <c r="Q15" s="271"/>
      <c r="R15" s="272"/>
      <c r="S15" s="270"/>
      <c r="T15" s="272"/>
      <c r="U15" s="270"/>
      <c r="V15" s="272"/>
      <c r="W15" s="270"/>
      <c r="X15" s="272"/>
      <c r="Y15" s="51"/>
    </row>
    <row r="16" spans="1:25" s="6" customFormat="1" ht="30" customHeight="1" x14ac:dyDescent="0.15">
      <c r="A16" s="11" t="s">
        <v>224</v>
      </c>
      <c r="B16" s="18">
        <v>10</v>
      </c>
      <c r="C16" s="24">
        <v>36</v>
      </c>
      <c r="D16" s="32">
        <v>8</v>
      </c>
      <c r="E16" s="24">
        <v>40</v>
      </c>
      <c r="F16" s="32">
        <f t="shared" si="0"/>
        <v>4</v>
      </c>
      <c r="G16" s="24">
        <v>46</v>
      </c>
      <c r="H16" s="32">
        <f t="shared" si="1"/>
        <v>6</v>
      </c>
      <c r="I16" s="24">
        <v>43</v>
      </c>
      <c r="J16" s="32">
        <f t="shared" si="2"/>
        <v>-3</v>
      </c>
      <c r="K16" s="24">
        <v>42</v>
      </c>
      <c r="L16" s="32">
        <f t="shared" si="3"/>
        <v>-1</v>
      </c>
      <c r="M16" s="19">
        <v>10</v>
      </c>
      <c r="N16" s="48"/>
      <c r="O16" s="270"/>
      <c r="P16" s="252"/>
      <c r="Q16" s="252"/>
      <c r="R16" s="272"/>
      <c r="S16" s="270"/>
      <c r="T16" s="272"/>
      <c r="U16" s="270"/>
      <c r="V16" s="272"/>
      <c r="W16" s="270"/>
      <c r="X16" s="272"/>
      <c r="Y16" s="51"/>
    </row>
    <row r="17" spans="1:25" s="6" customFormat="1" ht="30" customHeight="1" x14ac:dyDescent="0.15">
      <c r="A17" s="13" t="s">
        <v>198</v>
      </c>
      <c r="B17" s="18">
        <v>11</v>
      </c>
      <c r="C17" s="24">
        <v>653</v>
      </c>
      <c r="D17" s="34">
        <v>75</v>
      </c>
      <c r="E17" s="24">
        <v>790</v>
      </c>
      <c r="F17" s="32">
        <f t="shared" si="0"/>
        <v>137</v>
      </c>
      <c r="G17" s="24">
        <v>1018</v>
      </c>
      <c r="H17" s="32">
        <f t="shared" si="1"/>
        <v>228</v>
      </c>
      <c r="I17" s="24">
        <v>1183</v>
      </c>
      <c r="J17" s="32">
        <f t="shared" si="2"/>
        <v>165</v>
      </c>
      <c r="K17" s="24">
        <v>1320</v>
      </c>
      <c r="L17" s="32">
        <f t="shared" si="3"/>
        <v>137</v>
      </c>
      <c r="M17" s="19">
        <v>11</v>
      </c>
      <c r="N17" s="48"/>
      <c r="O17" s="275"/>
      <c r="P17" s="252"/>
      <c r="Q17" s="252"/>
      <c r="R17" s="272"/>
      <c r="S17" s="275"/>
      <c r="T17" s="272"/>
      <c r="U17" s="270"/>
      <c r="V17" s="272"/>
      <c r="W17" s="270"/>
      <c r="X17" s="272"/>
      <c r="Y17" s="51"/>
    </row>
    <row r="18" spans="1:25" s="6" customFormat="1" ht="30" customHeight="1" x14ac:dyDescent="0.15">
      <c r="A18" s="251" t="s">
        <v>68</v>
      </c>
      <c r="B18" s="250">
        <v>12</v>
      </c>
      <c r="C18" s="245">
        <v>338813</v>
      </c>
      <c r="D18" s="246">
        <v>-3717</v>
      </c>
      <c r="E18" s="245">
        <v>338104</v>
      </c>
      <c r="F18" s="246">
        <f t="shared" si="0"/>
        <v>-709</v>
      </c>
      <c r="G18" s="245">
        <v>337133</v>
      </c>
      <c r="H18" s="246">
        <f t="shared" si="1"/>
        <v>-971</v>
      </c>
      <c r="I18" s="245">
        <v>334462</v>
      </c>
      <c r="J18" s="246">
        <f t="shared" si="2"/>
        <v>-2671</v>
      </c>
      <c r="K18" s="245">
        <f>SUM(K7:K17)</f>
        <v>331918</v>
      </c>
      <c r="L18" s="246">
        <f t="shared" si="3"/>
        <v>-2544</v>
      </c>
      <c r="M18" s="251">
        <v>12</v>
      </c>
      <c r="N18" s="264"/>
      <c r="O18" s="276"/>
      <c r="P18" s="277"/>
      <c r="Q18" s="277"/>
      <c r="R18" s="278"/>
      <c r="S18" s="279"/>
      <c r="T18" s="278"/>
      <c r="U18" s="279"/>
      <c r="V18" s="278"/>
      <c r="W18" s="279"/>
      <c r="X18" s="280"/>
      <c r="Y18" s="51"/>
    </row>
    <row r="19" spans="1:25" s="6" customFormat="1" ht="12.75" customHeight="1" x14ac:dyDescent="0.15">
      <c r="A19" s="14" t="s">
        <v>215</v>
      </c>
      <c r="B19" s="18">
        <v>13</v>
      </c>
      <c r="C19" s="26">
        <v>98.914839576095531</v>
      </c>
      <c r="D19" s="35" t="s">
        <v>230</v>
      </c>
      <c r="E19" s="26">
        <v>99.79074002473341</v>
      </c>
      <c r="F19" s="35" t="s">
        <v>216</v>
      </c>
      <c r="G19" s="26">
        <v>99.712810259565103</v>
      </c>
      <c r="H19" s="35" t="s">
        <v>216</v>
      </c>
      <c r="I19" s="26">
        <v>99.20773107349325</v>
      </c>
      <c r="J19" s="35" t="s">
        <v>216</v>
      </c>
      <c r="K19" s="26">
        <f>+K18/I18*100</f>
        <v>99.239375474642856</v>
      </c>
      <c r="L19" s="35" t="s">
        <v>216</v>
      </c>
      <c r="M19" s="19">
        <v>13</v>
      </c>
      <c r="N19" s="265"/>
      <c r="O19" s="36"/>
      <c r="P19" s="252"/>
      <c r="Q19" s="252"/>
      <c r="R19" s="281"/>
      <c r="S19" s="49"/>
      <c r="T19" s="281"/>
      <c r="U19" s="49"/>
      <c r="V19" s="281"/>
      <c r="W19" s="49"/>
      <c r="X19" s="282"/>
      <c r="Y19" s="3"/>
    </row>
    <row r="20" spans="1:25" s="6" customFormat="1" ht="7.5" customHeight="1" x14ac:dyDescent="0.15">
      <c r="A20" s="14"/>
      <c r="B20" s="19"/>
      <c r="C20" s="27"/>
      <c r="D20" s="36"/>
      <c r="E20" s="26"/>
      <c r="F20" s="36"/>
      <c r="G20" s="26"/>
      <c r="H20" s="35"/>
      <c r="I20" s="26"/>
      <c r="J20" s="35"/>
      <c r="K20" s="254"/>
      <c r="L20" s="255"/>
      <c r="M20" s="19"/>
      <c r="N20" s="265"/>
      <c r="O20" s="36"/>
      <c r="P20" s="252"/>
      <c r="Q20" s="252"/>
      <c r="R20" s="281"/>
      <c r="S20" s="36"/>
      <c r="T20" s="281"/>
      <c r="U20" s="49"/>
      <c r="V20" s="281"/>
      <c r="W20" s="49"/>
      <c r="X20" s="282"/>
      <c r="Y20" s="3"/>
    </row>
    <row r="21" spans="1:25" s="6" customFormat="1" ht="12.75" customHeight="1" x14ac:dyDescent="0.15">
      <c r="A21" s="287" t="s">
        <v>29</v>
      </c>
      <c r="B21" s="20"/>
      <c r="C21" s="28"/>
      <c r="D21" s="37"/>
      <c r="E21" s="40"/>
      <c r="F21" s="37"/>
      <c r="G21" s="40"/>
      <c r="H21" s="42"/>
      <c r="I21" s="40"/>
      <c r="J21" s="42"/>
      <c r="K21" s="256"/>
      <c r="L21" s="257"/>
      <c r="M21" s="20"/>
      <c r="N21" s="266"/>
      <c r="O21" s="37"/>
      <c r="P21" s="253"/>
      <c r="Q21" s="253"/>
      <c r="R21" s="283"/>
      <c r="S21" s="37"/>
      <c r="T21" s="281"/>
      <c r="U21" s="49"/>
      <c r="V21" s="281"/>
      <c r="W21" s="49"/>
      <c r="X21" s="282"/>
      <c r="Y21" s="3"/>
    </row>
    <row r="22" spans="1:25" s="6" customFormat="1" ht="12.75" customHeight="1" x14ac:dyDescent="0.15">
      <c r="A22" s="288"/>
      <c r="B22" s="251">
        <v>14</v>
      </c>
      <c r="C22" s="247">
        <v>401851</v>
      </c>
      <c r="D22" s="248">
        <v>-4499</v>
      </c>
      <c r="E22" s="247">
        <v>400704</v>
      </c>
      <c r="F22" s="248">
        <f>+E22-C22</f>
        <v>-1147</v>
      </c>
      <c r="G22" s="247">
        <v>399239</v>
      </c>
      <c r="H22" s="249">
        <f>+G22-E22</f>
        <v>-1465</v>
      </c>
      <c r="I22" s="247">
        <v>396347</v>
      </c>
      <c r="J22" s="249">
        <f>+I22-G22</f>
        <v>-2892</v>
      </c>
      <c r="K22" s="258">
        <v>393329</v>
      </c>
      <c r="L22" s="249">
        <f>+K22-I22</f>
        <v>-3018</v>
      </c>
      <c r="M22" s="251">
        <v>14</v>
      </c>
      <c r="N22" s="267"/>
      <c r="O22" s="248"/>
      <c r="P22" s="277"/>
      <c r="Q22" s="277"/>
      <c r="R22" s="284"/>
      <c r="S22" s="38"/>
      <c r="T22" s="281"/>
      <c r="U22" s="49"/>
      <c r="V22" s="281"/>
      <c r="W22" s="49"/>
      <c r="X22" s="282"/>
      <c r="Y22" s="3"/>
    </row>
    <row r="23" spans="1:25" s="6" customFormat="1" ht="12.75" customHeight="1" x14ac:dyDescent="0.15">
      <c r="A23" s="289"/>
      <c r="B23" s="21"/>
      <c r="C23" s="29"/>
      <c r="D23" s="39"/>
      <c r="E23" s="41"/>
      <c r="F23" s="39"/>
      <c r="G23" s="41"/>
      <c r="H23" s="43"/>
      <c r="I23" s="41"/>
      <c r="J23" s="43"/>
      <c r="K23" s="41"/>
      <c r="L23" s="43"/>
      <c r="M23" s="21"/>
      <c r="N23" s="268"/>
      <c r="O23" s="253"/>
      <c r="P23" s="253"/>
      <c r="Q23" s="253"/>
      <c r="R23" s="278"/>
      <c r="S23" s="279"/>
      <c r="T23" s="280"/>
      <c r="U23" s="276"/>
      <c r="V23" s="280"/>
      <c r="W23" s="276"/>
      <c r="X23" s="285"/>
      <c r="Y23" s="3"/>
    </row>
    <row r="24" spans="1:25" x14ac:dyDescent="0.15">
      <c r="A24" s="8" t="s">
        <v>107</v>
      </c>
      <c r="N24" s="44"/>
    </row>
    <row r="25" spans="1:25" x14ac:dyDescent="0.15">
      <c r="A25" s="8" t="s">
        <v>225</v>
      </c>
    </row>
    <row r="26" spans="1:25" x14ac:dyDescent="0.15">
      <c r="A26" s="8" t="s">
        <v>233</v>
      </c>
      <c r="C26" s="259"/>
      <c r="D26" s="259"/>
      <c r="E26" s="259"/>
      <c r="F26" s="259"/>
      <c r="G26" s="259"/>
      <c r="H26" s="259"/>
      <c r="I26" s="259"/>
      <c r="J26" s="259"/>
      <c r="K26" s="259"/>
      <c r="L26" s="259"/>
    </row>
    <row r="27" spans="1:25" x14ac:dyDescent="0.15">
      <c r="A27" s="8" t="s">
        <v>235</v>
      </c>
      <c r="C27" s="259"/>
      <c r="D27" s="259"/>
      <c r="E27" s="259"/>
      <c r="F27" s="259"/>
      <c r="G27" s="259"/>
      <c r="H27" s="259"/>
      <c r="I27" s="259"/>
      <c r="J27" s="259"/>
      <c r="K27" s="259"/>
      <c r="L27" s="259"/>
    </row>
    <row r="28" spans="1:25" x14ac:dyDescent="0.15">
      <c r="A28" s="8" t="s">
        <v>234</v>
      </c>
      <c r="C28" s="259"/>
      <c r="D28" s="259"/>
      <c r="E28" s="259"/>
      <c r="F28" s="259"/>
      <c r="G28" s="259"/>
      <c r="H28" s="259"/>
      <c r="I28" s="259"/>
      <c r="J28" s="259"/>
      <c r="K28" s="259"/>
      <c r="L28" s="259"/>
    </row>
  </sheetData>
  <mergeCells count="2">
    <mergeCell ref="A4:W4"/>
    <mergeCell ref="A21:A23"/>
  </mergeCells>
  <phoneticPr fontId="1"/>
  <pageMargins left="0.59055118110236227" right="0.39370078740157483" top="0.59055118110236227" bottom="0.59055118110236227" header="0.19685039370078741" footer="0.39370078740157483"/>
  <pageSetup paperSize="9" scale="95" orientation="portrait" horizontalDpi="300" verticalDpi="300" r:id="rId1"/>
  <headerFooter scaleWithDoc="0" alignWithMargins="0">
    <oddHeader>&amp;C&amp;"ＭＳ 明朝,標準"&amp;8令和2年度 秋田県税務統計書</oddHeader>
    <oddFooter>&amp;C&amp;"ＭＳ 明朝,標準"&amp;9- 99 -</oddFooter>
  </headerFooter>
  <colBreaks count="1" manualBreakCount="1">
    <brk id="20" max="35" man="1"/>
  </colBreaks>
  <ignoredErrors>
    <ignoredError sqref="K18"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8"/>
  <sheetViews>
    <sheetView view="pageBreakPreview" zoomScaleSheetLayoutView="100" workbookViewId="0">
      <selection activeCell="B123" sqref="B123"/>
    </sheetView>
  </sheetViews>
  <sheetFormatPr defaultColWidth="10.625" defaultRowHeight="15" customHeight="1" x14ac:dyDescent="0.15"/>
  <cols>
    <col min="1" max="1" width="10.625" style="1"/>
    <col min="2" max="8" width="12.625" style="1" customWidth="1"/>
    <col min="9" max="9" width="12.625" style="52" customWidth="1"/>
    <col min="10" max="10" width="12.625" style="1" customWidth="1"/>
    <col min="11" max="11" width="3.75" style="53" customWidth="1"/>
    <col min="12" max="12" width="10.625" style="53"/>
    <col min="13" max="16384" width="10.625" style="1"/>
  </cols>
  <sheetData>
    <row r="1" spans="1:12" s="6" customFormat="1" ht="17.25" x14ac:dyDescent="0.2">
      <c r="A1" s="312" t="s">
        <v>140</v>
      </c>
      <c r="B1" s="312"/>
      <c r="C1" s="312"/>
      <c r="D1" s="312"/>
      <c r="E1" s="312"/>
      <c r="F1" s="312"/>
      <c r="G1" s="312"/>
      <c r="H1" s="312"/>
      <c r="I1" s="312"/>
      <c r="K1" s="54"/>
      <c r="L1" s="54"/>
    </row>
    <row r="2" spans="1:12" s="6" customFormat="1" ht="15" customHeight="1" x14ac:dyDescent="0.15">
      <c r="H2" s="197"/>
      <c r="I2" s="200"/>
      <c r="K2" s="54"/>
      <c r="L2" s="54"/>
    </row>
    <row r="3" spans="1:12" s="6" customFormat="1" ht="15" customHeight="1" x14ac:dyDescent="0.15">
      <c r="I3" s="200"/>
      <c r="K3" s="54"/>
      <c r="L3" s="54"/>
    </row>
    <row r="4" spans="1:12" s="6" customFormat="1" ht="15" customHeight="1" x14ac:dyDescent="0.15">
      <c r="A4" s="55" t="s">
        <v>95</v>
      </c>
      <c r="I4" s="200"/>
      <c r="K4" s="54"/>
      <c r="L4" s="54"/>
    </row>
    <row r="5" spans="1:12" s="6" customFormat="1" ht="15" customHeight="1" x14ac:dyDescent="0.15">
      <c r="A5" s="55"/>
      <c r="I5" s="200"/>
      <c r="K5" s="54"/>
      <c r="L5" s="54"/>
    </row>
    <row r="6" spans="1:12" s="6" customFormat="1" ht="15" customHeight="1" x14ac:dyDescent="0.15">
      <c r="A6" s="290" t="s">
        <v>210</v>
      </c>
      <c r="B6" s="290"/>
      <c r="C6" s="290"/>
      <c r="D6" s="290"/>
      <c r="E6" s="290"/>
      <c r="F6" s="290"/>
      <c r="G6" s="290"/>
      <c r="H6" s="290"/>
      <c r="I6" s="290"/>
      <c r="K6" s="54"/>
      <c r="L6" s="54"/>
    </row>
    <row r="7" spans="1:12" s="6" customFormat="1" ht="15" customHeight="1" x14ac:dyDescent="0.15">
      <c r="A7" s="290"/>
      <c r="B7" s="290"/>
      <c r="C7" s="290"/>
      <c r="D7" s="290"/>
      <c r="E7" s="290"/>
      <c r="F7" s="290"/>
      <c r="G7" s="290"/>
      <c r="H7" s="290"/>
      <c r="I7" s="290"/>
      <c r="K7" s="54"/>
      <c r="L7" s="54"/>
    </row>
    <row r="8" spans="1:12" s="6" customFormat="1" ht="15" customHeight="1" x14ac:dyDescent="0.15">
      <c r="A8" s="57"/>
      <c r="B8" s="57"/>
      <c r="C8" s="57"/>
      <c r="D8" s="57"/>
      <c r="E8" s="57"/>
      <c r="F8" s="57"/>
      <c r="G8" s="57"/>
      <c r="H8" s="57"/>
      <c r="I8" s="57"/>
      <c r="K8" s="54"/>
      <c r="L8" s="54"/>
    </row>
    <row r="9" spans="1:12" s="6" customFormat="1" ht="15" customHeight="1" x14ac:dyDescent="0.15">
      <c r="A9" s="6" t="s">
        <v>142</v>
      </c>
      <c r="F9" s="150" t="s">
        <v>105</v>
      </c>
      <c r="I9" s="51"/>
    </row>
    <row r="10" spans="1:12" s="6" customFormat="1" ht="15" customHeight="1" x14ac:dyDescent="0.15">
      <c r="A10" s="58"/>
      <c r="B10" s="80" t="s">
        <v>176</v>
      </c>
      <c r="C10" s="80" t="s">
        <v>53</v>
      </c>
      <c r="D10" s="80" t="s">
        <v>113</v>
      </c>
      <c r="E10" s="123" t="s">
        <v>81</v>
      </c>
      <c r="F10" s="163" t="s">
        <v>108</v>
      </c>
      <c r="I10" s="200"/>
      <c r="K10" s="54"/>
      <c r="L10" s="54" t="s">
        <v>177</v>
      </c>
    </row>
    <row r="11" spans="1:12" s="6" customFormat="1" ht="15" customHeight="1" x14ac:dyDescent="0.15">
      <c r="A11" s="59" t="s">
        <v>109</v>
      </c>
      <c r="B11" s="81">
        <v>13769467</v>
      </c>
      <c r="C11" s="121">
        <v>13932695</v>
      </c>
      <c r="D11" s="143">
        <f>B11-C11</f>
        <v>-163228</v>
      </c>
      <c r="E11" s="170">
        <f>B11/C11</f>
        <v>0.9882845350450864</v>
      </c>
      <c r="F11" s="182">
        <f>B11/$B$15</f>
        <v>0.91470567524765101</v>
      </c>
      <c r="I11" s="200"/>
      <c r="K11" s="54"/>
      <c r="L11" s="54" t="s">
        <v>62</v>
      </c>
    </row>
    <row r="12" spans="1:12" s="6" customFormat="1" ht="15" customHeight="1" x14ac:dyDescent="0.15">
      <c r="A12" s="60" t="s">
        <v>82</v>
      </c>
      <c r="B12" s="82">
        <v>966747</v>
      </c>
      <c r="C12" s="122">
        <v>967139</v>
      </c>
      <c r="D12" s="144">
        <f>B12-C12</f>
        <v>-392</v>
      </c>
      <c r="E12" s="171">
        <f>B12/C12</f>
        <v>0.99959468080596481</v>
      </c>
      <c r="F12" s="183">
        <f>B12/$B$15</f>
        <v>6.4221001976956765E-2</v>
      </c>
      <c r="I12" s="200"/>
      <c r="K12" s="54"/>
      <c r="L12" s="54" t="s">
        <v>179</v>
      </c>
    </row>
    <row r="13" spans="1:12" s="6" customFormat="1" ht="15" customHeight="1" x14ac:dyDescent="0.15">
      <c r="A13" s="60" t="s">
        <v>83</v>
      </c>
      <c r="B13" s="82">
        <v>59522</v>
      </c>
      <c r="C13" s="122">
        <v>60798</v>
      </c>
      <c r="D13" s="144">
        <f>B13-C13</f>
        <v>-1276</v>
      </c>
      <c r="E13" s="171">
        <f>B13/C13</f>
        <v>0.97901246751537885</v>
      </c>
      <c r="F13" s="183">
        <f>B13/$B$15</f>
        <v>3.9540463840823095E-3</v>
      </c>
      <c r="I13" s="200"/>
      <c r="K13" s="54"/>
      <c r="L13" s="54"/>
    </row>
    <row r="14" spans="1:12" s="6" customFormat="1" ht="15" customHeight="1" x14ac:dyDescent="0.15">
      <c r="A14" s="61" t="s">
        <v>42</v>
      </c>
      <c r="B14" s="83">
        <v>257704</v>
      </c>
      <c r="C14" s="117">
        <v>259277</v>
      </c>
      <c r="D14" s="145">
        <f>B14-C14</f>
        <v>-1573</v>
      </c>
      <c r="E14" s="142">
        <f>B14/C14</f>
        <v>0.99393312943300027</v>
      </c>
      <c r="F14" s="184">
        <f>B14/$B$15</f>
        <v>1.7119276391309893E-2</v>
      </c>
      <c r="I14" s="200"/>
      <c r="K14" s="54"/>
      <c r="L14" s="54"/>
    </row>
    <row r="15" spans="1:12" s="6" customFormat="1" ht="15" customHeight="1" x14ac:dyDescent="0.15">
      <c r="A15" s="61" t="s">
        <v>28</v>
      </c>
      <c r="B15" s="83">
        <f>SUM(B11:B14)</f>
        <v>15053440</v>
      </c>
      <c r="C15" s="117">
        <f>SUM(C11:C14)</f>
        <v>15219909</v>
      </c>
      <c r="D15" s="145">
        <f>SUM(D11:D14)</f>
        <v>-166469</v>
      </c>
      <c r="E15" s="142">
        <f>B15/C15</f>
        <v>0.98906241817871576</v>
      </c>
      <c r="F15" s="184">
        <f>SUM(F11:F14)</f>
        <v>1</v>
      </c>
      <c r="I15" s="200"/>
      <c r="K15" s="54"/>
      <c r="L15" s="54"/>
    </row>
    <row r="16" spans="1:12" s="6" customFormat="1" ht="15" customHeight="1" x14ac:dyDescent="0.15">
      <c r="A16" s="62"/>
      <c r="D16" s="146"/>
      <c r="E16" s="172"/>
      <c r="F16" s="172"/>
      <c r="I16" s="200"/>
      <c r="K16" s="54"/>
      <c r="L16" s="54"/>
    </row>
    <row r="17" spans="1:12" s="6" customFormat="1" ht="15" customHeight="1" x14ac:dyDescent="0.15">
      <c r="A17" s="62"/>
      <c r="D17" s="146"/>
      <c r="E17" s="172"/>
      <c r="F17" s="172"/>
      <c r="I17" s="200"/>
      <c r="K17" s="54"/>
      <c r="L17" s="54"/>
    </row>
    <row r="18" spans="1:12" s="6" customFormat="1" ht="15" customHeight="1" x14ac:dyDescent="0.15">
      <c r="A18" s="54"/>
      <c r="I18" s="200"/>
      <c r="K18" s="54"/>
      <c r="L18" s="54"/>
    </row>
    <row r="19" spans="1:12" s="6" customFormat="1" ht="15" customHeight="1" x14ac:dyDescent="0.15">
      <c r="A19" s="6" t="s">
        <v>197</v>
      </c>
      <c r="F19" s="150" t="s">
        <v>111</v>
      </c>
      <c r="I19" s="51"/>
    </row>
    <row r="20" spans="1:12" s="6" customFormat="1" ht="15" customHeight="1" x14ac:dyDescent="0.15">
      <c r="A20" s="58"/>
      <c r="B20" s="84" t="str">
        <f>+B10</f>
        <v>Ｈ25年度</v>
      </c>
      <c r="C20" s="123" t="s">
        <v>194</v>
      </c>
      <c r="D20" s="84" t="s">
        <v>113</v>
      </c>
      <c r="E20" s="123" t="s">
        <v>81</v>
      </c>
      <c r="F20" s="163" t="s">
        <v>108</v>
      </c>
      <c r="I20" s="200"/>
      <c r="K20" s="54"/>
      <c r="L20" s="54"/>
    </row>
    <row r="21" spans="1:12" s="6" customFormat="1" ht="15" customHeight="1" x14ac:dyDescent="0.15">
      <c r="A21" s="292" t="s">
        <v>109</v>
      </c>
      <c r="B21" s="85">
        <v>355023</v>
      </c>
      <c r="C21" s="124">
        <v>358925</v>
      </c>
      <c r="D21" s="147">
        <f t="shared" ref="D21:D28" si="0">B21-C21</f>
        <v>-3902</v>
      </c>
      <c r="E21" s="137">
        <f t="shared" ref="E21:E30" si="1">B21/C21</f>
        <v>0.98912864804624923</v>
      </c>
      <c r="F21" s="185">
        <f>B21/$B$29</f>
        <v>0.84828406834576209</v>
      </c>
      <c r="I21" s="200"/>
      <c r="K21" s="54"/>
      <c r="L21" s="54" t="s">
        <v>178</v>
      </c>
    </row>
    <row r="22" spans="1:12" s="6" customFormat="1" ht="15" customHeight="1" x14ac:dyDescent="0.15">
      <c r="A22" s="293"/>
      <c r="B22" s="86">
        <v>363404</v>
      </c>
      <c r="C22" s="125">
        <v>366923</v>
      </c>
      <c r="D22" s="146">
        <f t="shared" si="0"/>
        <v>-3519</v>
      </c>
      <c r="E22" s="173">
        <f t="shared" si="1"/>
        <v>0.99040943195166287</v>
      </c>
      <c r="F22" s="182">
        <f>B22/$B$30</f>
        <v>0.8411623374519126</v>
      </c>
      <c r="I22" s="200"/>
      <c r="K22" s="54"/>
      <c r="L22" s="54" t="s">
        <v>181</v>
      </c>
    </row>
    <row r="23" spans="1:12" s="6" customFormat="1" ht="15" customHeight="1" x14ac:dyDescent="0.15">
      <c r="A23" s="292" t="s">
        <v>82</v>
      </c>
      <c r="B23" s="87">
        <v>51973</v>
      </c>
      <c r="C23" s="126">
        <v>52315</v>
      </c>
      <c r="D23" s="132">
        <f t="shared" si="0"/>
        <v>-342</v>
      </c>
      <c r="E23" s="140">
        <f t="shared" si="1"/>
        <v>0.99346267800821941</v>
      </c>
      <c r="F23" s="186">
        <f>B23/$B$29</f>
        <v>0.1241831314707337</v>
      </c>
      <c r="I23" s="200"/>
      <c r="K23" s="54"/>
      <c r="L23" s="54" t="s">
        <v>180</v>
      </c>
    </row>
    <row r="24" spans="1:12" s="6" customFormat="1" ht="15" customHeight="1" x14ac:dyDescent="0.15">
      <c r="A24" s="294"/>
      <c r="B24" s="88">
        <v>53823</v>
      </c>
      <c r="C24" s="127">
        <v>54173</v>
      </c>
      <c r="D24" s="148">
        <f t="shared" si="0"/>
        <v>-350</v>
      </c>
      <c r="E24" s="142">
        <f t="shared" si="1"/>
        <v>0.99353921695309466</v>
      </c>
      <c r="F24" s="184">
        <f>B24/$B$30</f>
        <v>0.12458277974010823</v>
      </c>
      <c r="I24" s="200"/>
      <c r="K24" s="54"/>
      <c r="L24" s="54"/>
    </row>
    <row r="25" spans="1:12" s="6" customFormat="1" ht="15" customHeight="1" x14ac:dyDescent="0.15">
      <c r="A25" s="293" t="s">
        <v>83</v>
      </c>
      <c r="B25" s="85">
        <v>1877</v>
      </c>
      <c r="C25" s="124">
        <v>1907</v>
      </c>
      <c r="D25" s="147">
        <f t="shared" si="0"/>
        <v>-30</v>
      </c>
      <c r="E25" s="137">
        <f t="shared" si="1"/>
        <v>0.9842684845306765</v>
      </c>
      <c r="F25" s="185">
        <f>B25/$B$29</f>
        <v>4.4848620970613044E-3</v>
      </c>
      <c r="I25" s="200"/>
      <c r="K25" s="54"/>
      <c r="L25" s="54"/>
    </row>
    <row r="26" spans="1:12" s="6" customFormat="1" ht="15" customHeight="1" x14ac:dyDescent="0.15">
      <c r="A26" s="293"/>
      <c r="B26" s="89">
        <v>2506</v>
      </c>
      <c r="C26" s="128">
        <v>2534</v>
      </c>
      <c r="D26" s="146">
        <f t="shared" si="0"/>
        <v>-28</v>
      </c>
      <c r="E26" s="173">
        <f t="shared" si="1"/>
        <v>0.98895027624309395</v>
      </c>
      <c r="F26" s="182">
        <f>B26/$B$30</f>
        <v>5.8005768171360056E-3</v>
      </c>
      <c r="I26" s="200"/>
      <c r="K26" s="54"/>
      <c r="L26" s="54"/>
    </row>
    <row r="27" spans="1:12" s="6" customFormat="1" ht="15" customHeight="1" x14ac:dyDescent="0.15">
      <c r="A27" s="292" t="s">
        <v>42</v>
      </c>
      <c r="B27" s="87">
        <v>9646</v>
      </c>
      <c r="C27" s="126">
        <v>9678</v>
      </c>
      <c r="D27" s="132">
        <f t="shared" si="0"/>
        <v>-32</v>
      </c>
      <c r="E27" s="140">
        <f t="shared" si="1"/>
        <v>0.99669353172143005</v>
      </c>
      <c r="F27" s="186">
        <f>B27/$B$29</f>
        <v>2.3047938086442909E-2</v>
      </c>
      <c r="I27" s="200"/>
      <c r="K27" s="54"/>
      <c r="L27" s="54"/>
    </row>
    <row r="28" spans="1:12" s="6" customFormat="1" ht="15" customHeight="1" x14ac:dyDescent="0.15">
      <c r="A28" s="308"/>
      <c r="B28" s="88">
        <v>12293</v>
      </c>
      <c r="C28" s="127">
        <v>12395</v>
      </c>
      <c r="D28" s="148">
        <f t="shared" si="0"/>
        <v>-102</v>
      </c>
      <c r="E28" s="142">
        <f t="shared" si="1"/>
        <v>0.99177087535296493</v>
      </c>
      <c r="F28" s="184">
        <f>B28/$B$30</f>
        <v>2.8454305990843143E-2</v>
      </c>
      <c r="I28" s="200"/>
      <c r="K28" s="54"/>
      <c r="L28" s="54"/>
    </row>
    <row r="29" spans="1:12" s="6" customFormat="1" ht="15" customHeight="1" x14ac:dyDescent="0.15">
      <c r="A29" s="293" t="s">
        <v>28</v>
      </c>
      <c r="B29" s="85">
        <f t="shared" ref="B29:D30" si="2">SUM(B21,B23,B25,B27)</f>
        <v>418519</v>
      </c>
      <c r="C29" s="124">
        <f t="shared" si="2"/>
        <v>422825</v>
      </c>
      <c r="D29" s="146">
        <f t="shared" si="2"/>
        <v>-4306</v>
      </c>
      <c r="E29" s="173">
        <f t="shared" si="1"/>
        <v>0.98981611777922307</v>
      </c>
      <c r="F29" s="182">
        <f>SUM(F21,F23,F25,F27)</f>
        <v>1</v>
      </c>
      <c r="I29" s="200"/>
      <c r="K29" s="54"/>
      <c r="L29" s="54"/>
    </row>
    <row r="30" spans="1:12" s="6" customFormat="1" ht="15" customHeight="1" x14ac:dyDescent="0.15">
      <c r="A30" s="308"/>
      <c r="B30" s="88">
        <f t="shared" si="2"/>
        <v>432026</v>
      </c>
      <c r="C30" s="127">
        <f t="shared" si="2"/>
        <v>436025</v>
      </c>
      <c r="D30" s="149">
        <f t="shared" si="2"/>
        <v>-3999</v>
      </c>
      <c r="E30" s="141">
        <f t="shared" si="1"/>
        <v>0.99082850753970531</v>
      </c>
      <c r="F30" s="153">
        <f>SUM(F22,F24,F26,F28)</f>
        <v>1</v>
      </c>
      <c r="I30" s="200"/>
      <c r="K30" s="54"/>
      <c r="L30" s="54"/>
    </row>
    <row r="31" spans="1:12" s="6" customFormat="1" ht="15" customHeight="1" x14ac:dyDescent="0.15">
      <c r="A31" s="62" t="s">
        <v>211</v>
      </c>
      <c r="B31" s="90"/>
      <c r="E31" s="172"/>
      <c r="F31" s="172"/>
      <c r="I31" s="200"/>
      <c r="K31" s="54"/>
      <c r="L31" s="54"/>
    </row>
    <row r="32" spans="1:12" s="6" customFormat="1" ht="15" customHeight="1" x14ac:dyDescent="0.15">
      <c r="A32" s="62"/>
      <c r="E32" s="172"/>
      <c r="F32" s="172"/>
      <c r="I32" s="200"/>
      <c r="K32" s="54"/>
      <c r="L32" s="54"/>
    </row>
    <row r="33" spans="1:12" s="6" customFormat="1" ht="15" customHeight="1" x14ac:dyDescent="0.15">
      <c r="I33" s="200"/>
      <c r="K33" s="54"/>
      <c r="L33" s="54"/>
    </row>
    <row r="34" spans="1:12" s="6" customFormat="1" ht="15" customHeight="1" x14ac:dyDescent="0.15">
      <c r="A34" s="6" t="s">
        <v>143</v>
      </c>
      <c r="D34" s="150" t="s">
        <v>112</v>
      </c>
      <c r="I34" s="51"/>
    </row>
    <row r="35" spans="1:12" s="6" customFormat="1" ht="15" customHeight="1" x14ac:dyDescent="0.15">
      <c r="A35" s="60"/>
      <c r="B35" s="84" t="str">
        <f>+B20</f>
        <v>Ｈ25年度</v>
      </c>
      <c r="C35" s="123" t="s">
        <v>194</v>
      </c>
      <c r="D35" s="84" t="s">
        <v>81</v>
      </c>
      <c r="E35" s="121"/>
      <c r="F35" s="112"/>
      <c r="I35" s="200"/>
      <c r="K35" s="54"/>
      <c r="L35" s="54"/>
    </row>
    <row r="36" spans="1:12" s="6" customFormat="1" ht="15" customHeight="1" x14ac:dyDescent="0.15">
      <c r="A36" s="63" t="s">
        <v>109</v>
      </c>
      <c r="B36" s="85">
        <f>B11/B21*1000</f>
        <v>38784.718173188776</v>
      </c>
      <c r="C36" s="124">
        <v>39053.151861272061</v>
      </c>
      <c r="D36" s="151">
        <f>B36/C36</f>
        <v>0.99312645266029131</v>
      </c>
      <c r="E36" s="121"/>
      <c r="F36" s="172"/>
      <c r="I36" s="200"/>
      <c r="K36" s="54"/>
      <c r="L36" s="54"/>
    </row>
    <row r="37" spans="1:12" s="6" customFormat="1" ht="15" customHeight="1" x14ac:dyDescent="0.15">
      <c r="A37" s="64" t="s">
        <v>82</v>
      </c>
      <c r="B37" s="91">
        <f>B12/B23*1000</f>
        <v>18600.946645373559</v>
      </c>
      <c r="C37" s="129">
        <v>18396.304306940005</v>
      </c>
      <c r="D37" s="152">
        <f>B37/C37</f>
        <v>1.0111241005268843</v>
      </c>
      <c r="E37" s="121"/>
      <c r="F37" s="172"/>
      <c r="I37" s="200"/>
      <c r="K37" s="54"/>
      <c r="L37" s="54"/>
    </row>
    <row r="38" spans="1:12" s="6" customFormat="1" ht="15" customHeight="1" x14ac:dyDescent="0.15">
      <c r="A38" s="64" t="s">
        <v>83</v>
      </c>
      <c r="B38" s="91">
        <f>B13/B25*1000</f>
        <v>31711.241342567926</v>
      </c>
      <c r="C38" s="129">
        <v>31931.527848748083</v>
      </c>
      <c r="D38" s="152">
        <f>B38/C38</f>
        <v>0.99310128512410678</v>
      </c>
      <c r="E38" s="121"/>
      <c r="F38" s="172"/>
      <c r="I38" s="200"/>
      <c r="K38" s="54"/>
      <c r="L38" s="54"/>
    </row>
    <row r="39" spans="1:12" s="6" customFormat="1" ht="15" customHeight="1" x14ac:dyDescent="0.15">
      <c r="A39" s="65" t="s">
        <v>42</v>
      </c>
      <c r="B39" s="88">
        <f>B14/B27*1000</f>
        <v>26716.151772755544</v>
      </c>
      <c r="C39" s="127">
        <v>26791.959334565618</v>
      </c>
      <c r="D39" s="153">
        <f>B39/C39</f>
        <v>0.99717051071691232</v>
      </c>
      <c r="E39" s="121"/>
      <c r="F39" s="172"/>
      <c r="I39" s="200"/>
      <c r="K39" s="54"/>
      <c r="L39" s="54"/>
    </row>
    <row r="40" spans="1:12" s="6" customFormat="1" ht="15" customHeight="1" x14ac:dyDescent="0.15">
      <c r="A40" s="61" t="s">
        <v>28</v>
      </c>
      <c r="B40" s="83">
        <f>B15/B29*1000</f>
        <v>35968.355080653448</v>
      </c>
      <c r="C40" s="130">
        <f>C15/C29*1000</f>
        <v>35995.764205049367</v>
      </c>
      <c r="D40" s="154">
        <f>B40/C40</f>
        <v>0.99923854584001093</v>
      </c>
      <c r="E40" s="121"/>
      <c r="F40" s="172"/>
      <c r="I40" s="200"/>
      <c r="K40" s="54"/>
      <c r="L40" s="54"/>
    </row>
    <row r="41" spans="1:12" s="6" customFormat="1" ht="15" customHeight="1" x14ac:dyDescent="0.15">
      <c r="I41" s="200"/>
      <c r="K41" s="54"/>
      <c r="L41" s="54"/>
    </row>
    <row r="42" spans="1:12" s="6" customFormat="1" ht="15" customHeight="1" x14ac:dyDescent="0.15">
      <c r="I42" s="200"/>
      <c r="K42" s="54"/>
      <c r="L42" s="54"/>
    </row>
    <row r="43" spans="1:12" s="6" customFormat="1" ht="15" customHeight="1" x14ac:dyDescent="0.15">
      <c r="I43" s="200"/>
      <c r="K43" s="54"/>
      <c r="L43" s="54"/>
    </row>
    <row r="44" spans="1:12" s="6" customFormat="1" ht="15" customHeight="1" x14ac:dyDescent="0.15">
      <c r="A44" s="55" t="s">
        <v>147</v>
      </c>
      <c r="I44" s="200"/>
      <c r="K44" s="54"/>
      <c r="L44" s="54"/>
    </row>
    <row r="45" spans="1:12" s="6" customFormat="1" ht="15" customHeight="1" x14ac:dyDescent="0.15">
      <c r="A45" s="55"/>
      <c r="I45" s="200"/>
      <c r="K45" s="54"/>
      <c r="L45" s="54"/>
    </row>
    <row r="46" spans="1:12" s="6" customFormat="1" ht="15" customHeight="1" x14ac:dyDescent="0.15">
      <c r="A46" s="290" t="s">
        <v>207</v>
      </c>
      <c r="B46" s="290"/>
      <c r="C46" s="290"/>
      <c r="D46" s="290"/>
      <c r="E46" s="290"/>
      <c r="F46" s="290"/>
      <c r="G46" s="290"/>
      <c r="H46" s="290"/>
      <c r="I46" s="290"/>
      <c r="K46" s="54"/>
      <c r="L46" s="54"/>
    </row>
    <row r="47" spans="1:12" s="6" customFormat="1" ht="15" customHeight="1" x14ac:dyDescent="0.15">
      <c r="A47" s="290"/>
      <c r="B47" s="290"/>
      <c r="C47" s="290"/>
      <c r="D47" s="290"/>
      <c r="E47" s="290"/>
      <c r="F47" s="290"/>
      <c r="G47" s="290"/>
      <c r="H47" s="290"/>
      <c r="I47" s="290"/>
      <c r="K47" s="54"/>
      <c r="L47" s="54"/>
    </row>
    <row r="48" spans="1:12" s="6" customFormat="1" ht="15" customHeight="1" x14ac:dyDescent="0.15">
      <c r="A48" s="6" t="s">
        <v>174</v>
      </c>
      <c r="I48" s="51"/>
      <c r="J48" s="150" t="s">
        <v>145</v>
      </c>
    </row>
    <row r="49" spans="1:13" s="54" customFormat="1" ht="9" customHeight="1" x14ac:dyDescent="0.15">
      <c r="A49" s="66"/>
      <c r="B49" s="295" t="s">
        <v>175</v>
      </c>
      <c r="C49" s="296"/>
      <c r="D49" s="296"/>
      <c r="E49" s="296"/>
      <c r="F49" s="296"/>
      <c r="G49" s="297"/>
      <c r="H49" s="292" t="s">
        <v>148</v>
      </c>
      <c r="I49" s="309" t="s">
        <v>202</v>
      </c>
      <c r="J49" s="292" t="s">
        <v>68</v>
      </c>
      <c r="K49" s="205"/>
      <c r="M49" s="200"/>
    </row>
    <row r="50" spans="1:13" s="54" customFormat="1" ht="9" customHeight="1" x14ac:dyDescent="0.15">
      <c r="A50" s="59"/>
      <c r="B50" s="298"/>
      <c r="C50" s="299"/>
      <c r="D50" s="299"/>
      <c r="E50" s="299"/>
      <c r="F50" s="299"/>
      <c r="G50" s="300"/>
      <c r="H50" s="293"/>
      <c r="I50" s="310"/>
      <c r="J50" s="293"/>
      <c r="K50" s="205"/>
      <c r="M50" s="200"/>
    </row>
    <row r="51" spans="1:13" s="54" customFormat="1" ht="9" customHeight="1" x14ac:dyDescent="0.15">
      <c r="A51" s="59"/>
      <c r="B51" s="295" t="s">
        <v>205</v>
      </c>
      <c r="C51" s="296"/>
      <c r="D51" s="297"/>
      <c r="E51" s="295" t="s">
        <v>206</v>
      </c>
      <c r="F51" s="296"/>
      <c r="G51" s="297"/>
      <c r="H51" s="293"/>
      <c r="I51" s="310"/>
      <c r="J51" s="293"/>
      <c r="K51" s="205"/>
      <c r="M51" s="200"/>
    </row>
    <row r="52" spans="1:13" s="54" customFormat="1" ht="9" customHeight="1" x14ac:dyDescent="0.15">
      <c r="A52" s="59"/>
      <c r="B52" s="298"/>
      <c r="C52" s="299"/>
      <c r="D52" s="300"/>
      <c r="E52" s="298"/>
      <c r="F52" s="299"/>
      <c r="G52" s="300"/>
      <c r="H52" s="293"/>
      <c r="I52" s="310"/>
      <c r="J52" s="293"/>
      <c r="K52" s="205"/>
      <c r="M52" s="200"/>
    </row>
    <row r="53" spans="1:13" s="54" customFormat="1" ht="15" customHeight="1" x14ac:dyDescent="0.15">
      <c r="A53" s="59"/>
      <c r="B53" s="92" t="s">
        <v>201</v>
      </c>
      <c r="C53" s="92" t="s">
        <v>127</v>
      </c>
      <c r="D53" s="92" t="s">
        <v>113</v>
      </c>
      <c r="E53" s="92" t="s">
        <v>201</v>
      </c>
      <c r="F53" s="92" t="s">
        <v>127</v>
      </c>
      <c r="G53" s="92" t="s">
        <v>113</v>
      </c>
      <c r="H53" s="294"/>
      <c r="I53" s="311"/>
      <c r="J53" s="294"/>
      <c r="K53" s="205"/>
      <c r="M53" s="200"/>
    </row>
    <row r="54" spans="1:13" s="54" customFormat="1" ht="15" customHeight="1" x14ac:dyDescent="0.15">
      <c r="A54" s="67" t="s">
        <v>86</v>
      </c>
      <c r="B54" s="93">
        <v>-212731</v>
      </c>
      <c r="C54" s="93">
        <v>-248821</v>
      </c>
      <c r="D54" s="93">
        <f>-(+B54-C54)</f>
        <v>-36090</v>
      </c>
      <c r="E54" s="93">
        <v>229015</v>
      </c>
      <c r="F54" s="93">
        <v>228092</v>
      </c>
      <c r="G54" s="93">
        <f>+E54-F54</f>
        <v>923</v>
      </c>
      <c r="H54" s="93">
        <f>+D54+G54</f>
        <v>-35167</v>
      </c>
      <c r="I54" s="201">
        <f>J54-(D54+G54)</f>
        <v>-128061</v>
      </c>
      <c r="J54" s="93">
        <f>D11</f>
        <v>-163228</v>
      </c>
      <c r="K54" s="206"/>
      <c r="L54" s="200" t="s">
        <v>96</v>
      </c>
    </row>
    <row r="55" spans="1:13" s="54" customFormat="1" ht="15" customHeight="1" x14ac:dyDescent="0.15">
      <c r="A55" s="68" t="s">
        <v>82</v>
      </c>
      <c r="B55" s="94">
        <v>-699</v>
      </c>
      <c r="C55" s="94">
        <v>-1755</v>
      </c>
      <c r="D55" s="94">
        <f>-(+B55-C55)</f>
        <v>-1056</v>
      </c>
      <c r="E55" s="94">
        <v>39134</v>
      </c>
      <c r="F55" s="94">
        <v>39637</v>
      </c>
      <c r="G55" s="94">
        <f>+E55-F55</f>
        <v>-503</v>
      </c>
      <c r="H55" s="94">
        <f>+D55+G55</f>
        <v>-1559</v>
      </c>
      <c r="I55" s="202">
        <f>J55-(D55+G55)</f>
        <v>1167</v>
      </c>
      <c r="J55" s="94">
        <f>D12</f>
        <v>-392</v>
      </c>
      <c r="K55" s="206"/>
      <c r="M55" s="200"/>
    </row>
    <row r="56" spans="1:13" s="54" customFormat="1" ht="15" customHeight="1" x14ac:dyDescent="0.15">
      <c r="A56" s="68" t="s">
        <v>83</v>
      </c>
      <c r="B56" s="95">
        <v>0</v>
      </c>
      <c r="C56" s="95">
        <v>0</v>
      </c>
      <c r="D56" s="94">
        <f>-(+B56-C56)</f>
        <v>0</v>
      </c>
      <c r="E56" s="95">
        <v>2506</v>
      </c>
      <c r="F56" s="95">
        <v>2621</v>
      </c>
      <c r="G56" s="95">
        <f>+E56-F56</f>
        <v>-115</v>
      </c>
      <c r="H56" s="94">
        <f>+D56+G56</f>
        <v>-115</v>
      </c>
      <c r="I56" s="202">
        <f>J56-(D56+G56)</f>
        <v>-1161</v>
      </c>
      <c r="J56" s="94">
        <f>D13</f>
        <v>-1276</v>
      </c>
      <c r="K56" s="206"/>
      <c r="M56" s="200"/>
    </row>
    <row r="57" spans="1:13" s="54" customFormat="1" ht="15" customHeight="1" x14ac:dyDescent="0.15">
      <c r="A57" s="69" t="s">
        <v>151</v>
      </c>
      <c r="B57" s="96">
        <v>-151</v>
      </c>
      <c r="C57" s="96">
        <v>-277</v>
      </c>
      <c r="D57" s="155">
        <f>-(+B57-C57)</f>
        <v>-126</v>
      </c>
      <c r="E57" s="96">
        <v>10489</v>
      </c>
      <c r="F57" s="96">
        <v>10698</v>
      </c>
      <c r="G57" s="96">
        <f>+E57-F57</f>
        <v>-209</v>
      </c>
      <c r="H57" s="155">
        <f>+D57+G57</f>
        <v>-335</v>
      </c>
      <c r="I57" s="203">
        <f>J57-(D57+G57)</f>
        <v>-1238</v>
      </c>
      <c r="J57" s="155">
        <f>D14</f>
        <v>-1573</v>
      </c>
      <c r="K57" s="206"/>
      <c r="M57" s="200"/>
    </row>
    <row r="58" spans="1:13" s="54" customFormat="1" ht="15" customHeight="1" x14ac:dyDescent="0.15">
      <c r="A58" s="70" t="s">
        <v>68</v>
      </c>
      <c r="B58" s="97">
        <f t="shared" ref="B58:J58" si="3">SUM(B54:B57)</f>
        <v>-213581</v>
      </c>
      <c r="C58" s="97">
        <f t="shared" si="3"/>
        <v>-250853</v>
      </c>
      <c r="D58" s="97">
        <f t="shared" si="3"/>
        <v>-37272</v>
      </c>
      <c r="E58" s="97">
        <f t="shared" si="3"/>
        <v>281144</v>
      </c>
      <c r="F58" s="97">
        <f t="shared" si="3"/>
        <v>281048</v>
      </c>
      <c r="G58" s="97">
        <f t="shared" si="3"/>
        <v>96</v>
      </c>
      <c r="H58" s="97">
        <f t="shared" si="3"/>
        <v>-37176</v>
      </c>
      <c r="I58" s="97">
        <f t="shared" si="3"/>
        <v>-129293</v>
      </c>
      <c r="J58" s="97">
        <f t="shared" si="3"/>
        <v>-166469</v>
      </c>
      <c r="K58" s="206"/>
      <c r="M58" s="200"/>
    </row>
    <row r="59" spans="1:13" s="6" customFormat="1" ht="15" customHeight="1" x14ac:dyDescent="0.15">
      <c r="I59" s="200"/>
      <c r="K59" s="54"/>
      <c r="L59" s="54"/>
    </row>
    <row r="60" spans="1:13" s="6" customFormat="1" ht="15" customHeight="1" x14ac:dyDescent="0.15">
      <c r="I60" s="200"/>
      <c r="K60" s="54"/>
      <c r="L60" s="54"/>
    </row>
    <row r="61" spans="1:13" s="6" customFormat="1" ht="15" customHeight="1" x14ac:dyDescent="0.15">
      <c r="A61" s="55" t="s">
        <v>149</v>
      </c>
      <c r="I61" s="200"/>
      <c r="K61" s="54"/>
      <c r="L61" s="54"/>
    </row>
    <row r="62" spans="1:13" s="6" customFormat="1" ht="15" customHeight="1" x14ac:dyDescent="0.15">
      <c r="A62" s="1"/>
      <c r="I62" s="200"/>
      <c r="K62" s="54"/>
      <c r="L62" s="54"/>
    </row>
    <row r="63" spans="1:13" s="6" customFormat="1" ht="15" customHeight="1" x14ac:dyDescent="0.15">
      <c r="A63" s="290" t="s">
        <v>208</v>
      </c>
      <c r="B63" s="290"/>
      <c r="C63" s="290"/>
      <c r="D63" s="290"/>
      <c r="E63" s="290"/>
      <c r="F63" s="290"/>
      <c r="G63" s="290"/>
      <c r="H63" s="290"/>
      <c r="I63" s="290"/>
      <c r="K63" s="54"/>
      <c r="L63" s="54"/>
    </row>
    <row r="64" spans="1:13" s="6" customFormat="1" ht="15" customHeight="1" x14ac:dyDescent="0.15">
      <c r="A64" s="290"/>
      <c r="B64" s="290"/>
      <c r="C64" s="290"/>
      <c r="D64" s="290"/>
      <c r="E64" s="290"/>
      <c r="F64" s="290"/>
      <c r="G64" s="290"/>
      <c r="H64" s="290"/>
      <c r="I64" s="290"/>
      <c r="K64" s="54"/>
      <c r="L64" s="54"/>
    </row>
    <row r="65" spans="1:12" s="6" customFormat="1" ht="15" customHeight="1" x14ac:dyDescent="0.15">
      <c r="A65" s="290"/>
      <c r="B65" s="290"/>
      <c r="C65" s="290"/>
      <c r="D65" s="290"/>
      <c r="E65" s="290"/>
      <c r="F65" s="290"/>
      <c r="G65" s="290"/>
      <c r="H65" s="290"/>
      <c r="I65" s="290"/>
      <c r="K65" s="54"/>
      <c r="L65" s="54"/>
    </row>
    <row r="66" spans="1:12" s="6" customFormat="1" ht="15" customHeight="1" x14ac:dyDescent="0.15">
      <c r="A66" s="290"/>
      <c r="B66" s="290"/>
      <c r="C66" s="290"/>
      <c r="D66" s="290"/>
      <c r="E66" s="290"/>
      <c r="F66" s="290"/>
      <c r="G66" s="290"/>
      <c r="H66" s="290"/>
      <c r="I66" s="290"/>
      <c r="K66" s="54"/>
      <c r="L66" s="54"/>
    </row>
    <row r="67" spans="1:12" s="6" customFormat="1" ht="15" customHeight="1" x14ac:dyDescent="0.15">
      <c r="A67" s="290"/>
      <c r="B67" s="290"/>
      <c r="C67" s="290"/>
      <c r="D67" s="290"/>
      <c r="E67" s="290"/>
      <c r="F67" s="290"/>
      <c r="G67" s="290"/>
      <c r="H67" s="290"/>
      <c r="I67" s="290"/>
      <c r="J67" s="204"/>
      <c r="K67" s="54"/>
      <c r="L67" s="54"/>
    </row>
    <row r="68" spans="1:12" s="6" customFormat="1" ht="15" customHeight="1" x14ac:dyDescent="0.15">
      <c r="A68" s="6" t="s">
        <v>146</v>
      </c>
      <c r="H68" s="150" t="s">
        <v>144</v>
      </c>
      <c r="I68" s="51"/>
    </row>
    <row r="69" spans="1:12" s="6" customFormat="1" ht="15" customHeight="1" x14ac:dyDescent="0.15">
      <c r="A69" s="71"/>
      <c r="B69" s="98"/>
      <c r="C69" s="131" t="s">
        <v>86</v>
      </c>
      <c r="D69" s="156" t="s">
        <v>82</v>
      </c>
      <c r="E69" s="131" t="s">
        <v>83</v>
      </c>
      <c r="F69" s="156" t="s">
        <v>84</v>
      </c>
      <c r="G69" s="162" t="s">
        <v>68</v>
      </c>
      <c r="H69" s="198" t="s">
        <v>203</v>
      </c>
      <c r="I69" s="200"/>
      <c r="K69" s="54"/>
      <c r="L69" s="54"/>
    </row>
    <row r="70" spans="1:12" s="6" customFormat="1" ht="15" customHeight="1" x14ac:dyDescent="0.15">
      <c r="A70" s="301" t="s">
        <v>87</v>
      </c>
      <c r="B70" s="99" t="s">
        <v>77</v>
      </c>
      <c r="C70" s="87">
        <f>8731+270</f>
        <v>9001</v>
      </c>
      <c r="D70" s="126">
        <v>97</v>
      </c>
      <c r="E70" s="174">
        <v>0</v>
      </c>
      <c r="F70" s="178">
        <v>5</v>
      </c>
      <c r="G70" s="191">
        <f t="shared" ref="G70:G83" si="4">SUM(C70:F70)</f>
        <v>9103</v>
      </c>
      <c r="H70" s="191">
        <v>13871</v>
      </c>
      <c r="I70" s="200"/>
      <c r="K70" s="54"/>
      <c r="L70" s="54" t="s">
        <v>171</v>
      </c>
    </row>
    <row r="71" spans="1:12" s="6" customFormat="1" ht="15" customHeight="1" x14ac:dyDescent="0.15">
      <c r="A71" s="302"/>
      <c r="B71" s="100" t="s">
        <v>78</v>
      </c>
      <c r="C71" s="88">
        <f>162444+4720</f>
        <v>167164</v>
      </c>
      <c r="D71" s="127">
        <v>704</v>
      </c>
      <c r="E71" s="175">
        <v>0</v>
      </c>
      <c r="F71" s="179">
        <v>100</v>
      </c>
      <c r="G71" s="192">
        <f t="shared" si="4"/>
        <v>167968</v>
      </c>
      <c r="H71" s="192">
        <v>256878</v>
      </c>
      <c r="I71" s="200"/>
      <c r="K71" s="54"/>
      <c r="L71" s="54" t="s">
        <v>183</v>
      </c>
    </row>
    <row r="72" spans="1:12" s="6" customFormat="1" ht="15" customHeight="1" x14ac:dyDescent="0.15">
      <c r="A72" s="306" t="s">
        <v>192</v>
      </c>
      <c r="B72" s="101" t="s">
        <v>77</v>
      </c>
      <c r="C72" s="85">
        <v>5434</v>
      </c>
      <c r="D72" s="124">
        <v>1</v>
      </c>
      <c r="E72" s="176">
        <v>0</v>
      </c>
      <c r="F72" s="180">
        <v>7</v>
      </c>
      <c r="G72" s="193">
        <f t="shared" si="4"/>
        <v>5442</v>
      </c>
      <c r="H72" s="193">
        <v>0</v>
      </c>
      <c r="I72" s="200"/>
      <c r="K72" s="54"/>
      <c r="L72" s="54"/>
    </row>
    <row r="73" spans="1:12" s="6" customFormat="1" ht="15" customHeight="1" x14ac:dyDescent="0.15">
      <c r="A73" s="307"/>
      <c r="B73" s="100" t="s">
        <v>78</v>
      </c>
      <c r="C73" s="116">
        <v>155393</v>
      </c>
      <c r="D73" s="127">
        <v>6</v>
      </c>
      <c r="E73" s="175">
        <v>0</v>
      </c>
      <c r="F73" s="179">
        <v>174</v>
      </c>
      <c r="G73" s="192">
        <f t="shared" si="4"/>
        <v>155573</v>
      </c>
      <c r="H73" s="192">
        <v>0</v>
      </c>
      <c r="I73" s="200"/>
      <c r="K73" s="54"/>
      <c r="L73" s="54"/>
    </row>
    <row r="74" spans="1:12" s="6" customFormat="1" ht="15" customHeight="1" x14ac:dyDescent="0.15">
      <c r="A74" s="301" t="s">
        <v>114</v>
      </c>
      <c r="B74" s="101" t="s">
        <v>77</v>
      </c>
      <c r="C74" s="85">
        <f t="shared" ref="C74:F75" si="5">+C70+C72</f>
        <v>14435</v>
      </c>
      <c r="D74" s="124">
        <f t="shared" si="5"/>
        <v>98</v>
      </c>
      <c r="E74" s="176">
        <f t="shared" si="5"/>
        <v>0</v>
      </c>
      <c r="F74" s="180">
        <f t="shared" si="5"/>
        <v>12</v>
      </c>
      <c r="G74" s="193">
        <f t="shared" si="4"/>
        <v>14545</v>
      </c>
      <c r="H74" s="193">
        <v>13871</v>
      </c>
      <c r="I74" s="200"/>
      <c r="K74" s="54"/>
      <c r="L74" s="54"/>
    </row>
    <row r="75" spans="1:12" s="6" customFormat="1" ht="15" customHeight="1" x14ac:dyDescent="0.15">
      <c r="A75" s="302"/>
      <c r="B75" s="102" t="s">
        <v>78</v>
      </c>
      <c r="C75" s="89">
        <f t="shared" si="5"/>
        <v>322557</v>
      </c>
      <c r="D75" s="128">
        <f t="shared" si="5"/>
        <v>710</v>
      </c>
      <c r="E75" s="177">
        <f t="shared" si="5"/>
        <v>0</v>
      </c>
      <c r="F75" s="181">
        <f t="shared" si="5"/>
        <v>274</v>
      </c>
      <c r="G75" s="194">
        <f t="shared" si="4"/>
        <v>323541</v>
      </c>
      <c r="H75" s="194">
        <v>256878</v>
      </c>
      <c r="I75" s="200"/>
      <c r="K75" s="54"/>
      <c r="L75" s="54"/>
    </row>
    <row r="76" spans="1:12" s="6" customFormat="1" ht="15" customHeight="1" x14ac:dyDescent="0.15">
      <c r="A76" s="301" t="s">
        <v>138</v>
      </c>
      <c r="B76" s="99" t="s">
        <v>77</v>
      </c>
      <c r="C76" s="87">
        <v>55358</v>
      </c>
      <c r="D76" s="126">
        <v>23993</v>
      </c>
      <c r="E76" s="87">
        <v>691</v>
      </c>
      <c r="F76" s="126">
        <v>4035</v>
      </c>
      <c r="G76" s="191">
        <f t="shared" si="4"/>
        <v>84077</v>
      </c>
      <c r="H76" s="191">
        <v>83925</v>
      </c>
      <c r="I76" s="200"/>
      <c r="K76" s="54"/>
      <c r="L76" s="54" t="s">
        <v>184</v>
      </c>
    </row>
    <row r="77" spans="1:12" s="6" customFormat="1" ht="15" customHeight="1" x14ac:dyDescent="0.15">
      <c r="A77" s="302"/>
      <c r="B77" s="100" t="s">
        <v>78</v>
      </c>
      <c r="C77" s="88">
        <v>2537453</v>
      </c>
      <c r="D77" s="127">
        <v>434081</v>
      </c>
      <c r="E77" s="88">
        <v>27607</v>
      </c>
      <c r="F77" s="127">
        <v>115412</v>
      </c>
      <c r="G77" s="192">
        <f t="shared" si="4"/>
        <v>3114553</v>
      </c>
      <c r="H77" s="192">
        <v>3110950</v>
      </c>
      <c r="I77" s="200"/>
      <c r="K77" s="54"/>
      <c r="L77" s="54" t="s">
        <v>80</v>
      </c>
    </row>
    <row r="78" spans="1:12" s="6" customFormat="1" ht="15" customHeight="1" x14ac:dyDescent="0.15">
      <c r="A78" s="306" t="s">
        <v>196</v>
      </c>
      <c r="B78" s="101" t="s">
        <v>77</v>
      </c>
      <c r="C78" s="85">
        <f t="shared" ref="C78:F79" si="6">C74+C76</f>
        <v>69793</v>
      </c>
      <c r="D78" s="124">
        <f t="shared" si="6"/>
        <v>24091</v>
      </c>
      <c r="E78" s="85">
        <f t="shared" si="6"/>
        <v>691</v>
      </c>
      <c r="F78" s="124">
        <f t="shared" si="6"/>
        <v>4047</v>
      </c>
      <c r="G78" s="193">
        <f t="shared" si="4"/>
        <v>98622</v>
      </c>
      <c r="H78" s="193">
        <v>97796</v>
      </c>
      <c r="I78" s="200"/>
      <c r="K78" s="54"/>
      <c r="L78" s="54" t="s">
        <v>89</v>
      </c>
    </row>
    <row r="79" spans="1:12" s="6" customFormat="1" ht="15" customHeight="1" x14ac:dyDescent="0.15">
      <c r="A79" s="298"/>
      <c r="B79" s="102" t="s">
        <v>78</v>
      </c>
      <c r="C79" s="89">
        <f t="shared" si="6"/>
        <v>2860010</v>
      </c>
      <c r="D79" s="128">
        <f t="shared" si="6"/>
        <v>434791</v>
      </c>
      <c r="E79" s="89">
        <f t="shared" si="6"/>
        <v>27607</v>
      </c>
      <c r="F79" s="128">
        <f t="shared" si="6"/>
        <v>115686</v>
      </c>
      <c r="G79" s="194">
        <f t="shared" si="4"/>
        <v>3438094</v>
      </c>
      <c r="H79" s="194">
        <v>3367828</v>
      </c>
      <c r="I79" s="200"/>
      <c r="K79" s="54"/>
      <c r="L79" s="54" t="s">
        <v>185</v>
      </c>
    </row>
    <row r="80" spans="1:12" s="6" customFormat="1" ht="15" customHeight="1" x14ac:dyDescent="0.15">
      <c r="A80" s="306" t="s">
        <v>139</v>
      </c>
      <c r="B80" s="99" t="s">
        <v>77</v>
      </c>
      <c r="C80" s="87">
        <f t="shared" ref="C80:F81" si="7">C82-C78</f>
        <v>285230</v>
      </c>
      <c r="D80" s="126">
        <f t="shared" si="7"/>
        <v>27882</v>
      </c>
      <c r="E80" s="87">
        <f t="shared" si="7"/>
        <v>1186</v>
      </c>
      <c r="F80" s="126">
        <f t="shared" si="7"/>
        <v>5599</v>
      </c>
      <c r="G80" s="191">
        <f t="shared" si="4"/>
        <v>319897</v>
      </c>
      <c r="H80" s="191">
        <v>325029</v>
      </c>
      <c r="I80" s="200"/>
      <c r="K80" s="54"/>
      <c r="L80" s="54"/>
    </row>
    <row r="81" spans="1:12" s="6" customFormat="1" ht="15" customHeight="1" x14ac:dyDescent="0.15">
      <c r="A81" s="298"/>
      <c r="B81" s="100" t="s">
        <v>78</v>
      </c>
      <c r="C81" s="88">
        <f t="shared" si="7"/>
        <v>10909457</v>
      </c>
      <c r="D81" s="127">
        <f t="shared" si="7"/>
        <v>531956</v>
      </c>
      <c r="E81" s="88">
        <f t="shared" si="7"/>
        <v>31915</v>
      </c>
      <c r="F81" s="127">
        <f t="shared" si="7"/>
        <v>142018</v>
      </c>
      <c r="G81" s="192">
        <f t="shared" si="4"/>
        <v>11615346</v>
      </c>
      <c r="H81" s="192">
        <v>11852081</v>
      </c>
      <c r="I81" s="200"/>
      <c r="K81" s="54"/>
      <c r="L81" s="54"/>
    </row>
    <row r="82" spans="1:12" s="6" customFormat="1" ht="15" customHeight="1" x14ac:dyDescent="0.15">
      <c r="A82" s="318" t="s">
        <v>68</v>
      </c>
      <c r="B82" s="101" t="s">
        <v>77</v>
      </c>
      <c r="C82" s="85">
        <f>+B21</f>
        <v>355023</v>
      </c>
      <c r="D82" s="124">
        <f>+B23</f>
        <v>51973</v>
      </c>
      <c r="E82" s="85">
        <f>+B25</f>
        <v>1877</v>
      </c>
      <c r="F82" s="124">
        <f>+B27</f>
        <v>9646</v>
      </c>
      <c r="G82" s="193">
        <f t="shared" si="4"/>
        <v>418519</v>
      </c>
      <c r="H82" s="193">
        <v>422825</v>
      </c>
      <c r="I82" s="200"/>
      <c r="K82" s="54"/>
      <c r="L82" s="54"/>
    </row>
    <row r="83" spans="1:12" s="6" customFormat="1" ht="15" customHeight="1" x14ac:dyDescent="0.15">
      <c r="A83" s="302"/>
      <c r="B83" s="100" t="s">
        <v>78</v>
      </c>
      <c r="C83" s="116">
        <f>+B11</f>
        <v>13769467</v>
      </c>
      <c r="D83" s="127">
        <f>+B12</f>
        <v>966747</v>
      </c>
      <c r="E83" s="88">
        <f>+B13</f>
        <v>59522</v>
      </c>
      <c r="F83" s="127">
        <f>+B14</f>
        <v>257704</v>
      </c>
      <c r="G83" s="192">
        <f t="shared" si="4"/>
        <v>15053440</v>
      </c>
      <c r="H83" s="192">
        <v>15219909</v>
      </c>
      <c r="I83" s="200"/>
      <c r="K83" s="54"/>
      <c r="L83" s="54"/>
    </row>
    <row r="84" spans="1:12" s="6" customFormat="1" ht="15" customHeight="1" x14ac:dyDescent="0.15">
      <c r="I84" s="200"/>
      <c r="K84" s="54"/>
      <c r="L84" s="54"/>
    </row>
    <row r="85" spans="1:12" s="6" customFormat="1" ht="15" customHeight="1" x14ac:dyDescent="0.15">
      <c r="I85" s="200"/>
      <c r="K85" s="54"/>
      <c r="L85" s="54"/>
    </row>
    <row r="86" spans="1:12" s="6" customFormat="1" ht="15" customHeight="1" x14ac:dyDescent="0.15">
      <c r="I86" s="200"/>
      <c r="K86" s="54"/>
      <c r="L86" s="54"/>
    </row>
    <row r="87" spans="1:12" s="6" customFormat="1" ht="15" customHeight="1" x14ac:dyDescent="0.15">
      <c r="A87" s="6" t="s">
        <v>182</v>
      </c>
      <c r="H87" s="150" t="s">
        <v>145</v>
      </c>
      <c r="I87" s="51"/>
    </row>
    <row r="88" spans="1:12" s="6" customFormat="1" ht="15" customHeight="1" x14ac:dyDescent="0.15">
      <c r="A88" s="66"/>
      <c r="B88" s="103"/>
      <c r="C88" s="131" t="s">
        <v>86</v>
      </c>
      <c r="D88" s="156" t="s">
        <v>82</v>
      </c>
      <c r="E88" s="131" t="s">
        <v>83</v>
      </c>
      <c r="F88" s="156" t="s">
        <v>84</v>
      </c>
      <c r="G88" s="162" t="s">
        <v>68</v>
      </c>
      <c r="H88" s="198" t="s">
        <v>203</v>
      </c>
      <c r="I88" s="200"/>
      <c r="K88" s="54"/>
      <c r="L88" s="54"/>
    </row>
    <row r="89" spans="1:12" s="6" customFormat="1" ht="15" customHeight="1" x14ac:dyDescent="0.15">
      <c r="A89" s="319" t="s">
        <v>141</v>
      </c>
      <c r="B89" s="104" t="s">
        <v>87</v>
      </c>
      <c r="C89" s="132">
        <v>-162887</v>
      </c>
      <c r="D89" s="93">
        <v>-697</v>
      </c>
      <c r="E89" s="132">
        <v>0</v>
      </c>
      <c r="F89" s="93">
        <v>-97</v>
      </c>
      <c r="G89" s="167">
        <f>SUM(C89:F89)</f>
        <v>-163681</v>
      </c>
      <c r="H89" s="199">
        <v>-250853</v>
      </c>
      <c r="I89" s="200"/>
      <c r="K89" s="54"/>
      <c r="L89" s="54" t="s">
        <v>186</v>
      </c>
    </row>
    <row r="90" spans="1:12" s="6" customFormat="1" ht="15" customHeight="1" x14ac:dyDescent="0.15">
      <c r="A90" s="320"/>
      <c r="B90" s="105" t="s">
        <v>192</v>
      </c>
      <c r="C90" s="133">
        <v>-49844</v>
      </c>
      <c r="D90" s="157">
        <v>-2</v>
      </c>
      <c r="E90" s="133">
        <v>0</v>
      </c>
      <c r="F90" s="157">
        <v>-54</v>
      </c>
      <c r="G90" s="166">
        <f>SUM(C90:F90)</f>
        <v>-49900</v>
      </c>
      <c r="H90" s="157">
        <v>0</v>
      </c>
      <c r="I90" s="200"/>
      <c r="K90" s="54"/>
      <c r="L90" s="54"/>
    </row>
    <row r="91" spans="1:12" s="6" customFormat="1" ht="15" customHeight="1" x14ac:dyDescent="0.15">
      <c r="A91" s="321"/>
      <c r="B91" s="106" t="s">
        <v>148</v>
      </c>
      <c r="C91" s="134">
        <f>SUM(C89:C90)</f>
        <v>-212731</v>
      </c>
      <c r="D91" s="158">
        <f>SUM(D89:D90)</f>
        <v>-699</v>
      </c>
      <c r="E91" s="134">
        <f>SUM(E89:E90)</f>
        <v>0</v>
      </c>
      <c r="F91" s="158">
        <f>SUM(F89:F90)</f>
        <v>-151</v>
      </c>
      <c r="G91" s="195">
        <f>SUM(C91:F91)</f>
        <v>-213581</v>
      </c>
      <c r="H91" s="158">
        <f>SUM(H89:H90)</f>
        <v>-250853</v>
      </c>
      <c r="I91" s="200"/>
      <c r="K91" s="54"/>
      <c r="L91" s="54"/>
    </row>
    <row r="92" spans="1:12" s="6" customFormat="1" ht="15" customHeight="1" x14ac:dyDescent="0.15">
      <c r="A92" s="313" t="s">
        <v>193</v>
      </c>
      <c r="B92" s="314"/>
      <c r="C92" s="134">
        <v>229015</v>
      </c>
      <c r="D92" s="158">
        <v>39134</v>
      </c>
      <c r="E92" s="134">
        <v>2506</v>
      </c>
      <c r="F92" s="158">
        <v>10489</v>
      </c>
      <c r="G92" s="195">
        <f>SUM(C92:F92)</f>
        <v>281144</v>
      </c>
      <c r="H92" s="97">
        <v>281048</v>
      </c>
      <c r="I92" s="200"/>
      <c r="K92" s="54"/>
      <c r="L92" s="54"/>
    </row>
    <row r="93" spans="1:12" s="6" customFormat="1" ht="15" customHeight="1" x14ac:dyDescent="0.15">
      <c r="A93" s="313" t="s">
        <v>68</v>
      </c>
      <c r="B93" s="314"/>
      <c r="C93" s="134">
        <f>C91+C92</f>
        <v>16284</v>
      </c>
      <c r="D93" s="158">
        <f>D91+D92</f>
        <v>38435</v>
      </c>
      <c r="E93" s="134">
        <f>E91+E92</f>
        <v>2506</v>
      </c>
      <c r="F93" s="158">
        <f>F91+F92</f>
        <v>10338</v>
      </c>
      <c r="G93" s="195">
        <f>SUM(C93:F93)</f>
        <v>67563</v>
      </c>
      <c r="H93" s="97">
        <f>+H91+H92</f>
        <v>30195</v>
      </c>
      <c r="I93" s="200"/>
      <c r="K93" s="54"/>
      <c r="L93" s="54"/>
    </row>
    <row r="94" spans="1:12" s="6" customFormat="1" ht="15" customHeight="1" x14ac:dyDescent="0.15">
      <c r="H94" s="196"/>
      <c r="I94" s="200"/>
      <c r="K94" s="54"/>
      <c r="L94" s="54"/>
    </row>
    <row r="95" spans="1:12" s="6" customFormat="1" ht="15" customHeight="1" x14ac:dyDescent="0.15">
      <c r="I95" s="200"/>
      <c r="K95" s="54"/>
      <c r="L95" s="54"/>
    </row>
    <row r="96" spans="1:12" s="6" customFormat="1" ht="15" customHeight="1" x14ac:dyDescent="0.15">
      <c r="I96" s="200"/>
      <c r="K96" s="54"/>
      <c r="L96" s="54"/>
    </row>
    <row r="97" spans="1:12" s="6" customFormat="1" ht="15" customHeight="1" x14ac:dyDescent="0.15">
      <c r="A97" s="6" t="s">
        <v>195</v>
      </c>
      <c r="G97" s="150" t="s">
        <v>144</v>
      </c>
      <c r="I97" s="51"/>
    </row>
    <row r="98" spans="1:12" s="6" customFormat="1" ht="15" customHeight="1" x14ac:dyDescent="0.15">
      <c r="A98" s="66"/>
      <c r="B98" s="107"/>
      <c r="C98" s="131" t="s">
        <v>86</v>
      </c>
      <c r="D98" s="118" t="s">
        <v>82</v>
      </c>
      <c r="E98" s="156" t="s">
        <v>83</v>
      </c>
      <c r="F98" s="162" t="s">
        <v>84</v>
      </c>
      <c r="G98" s="162" t="s">
        <v>68</v>
      </c>
      <c r="I98" s="200"/>
      <c r="K98" s="54"/>
      <c r="L98" s="54" t="s">
        <v>38</v>
      </c>
    </row>
    <row r="99" spans="1:12" s="6" customFormat="1" ht="15" customHeight="1" x14ac:dyDescent="0.15">
      <c r="A99" s="322" t="s">
        <v>87</v>
      </c>
      <c r="B99" s="108" t="s">
        <v>77</v>
      </c>
      <c r="C99" s="87">
        <v>13641</v>
      </c>
      <c r="D99" s="113">
        <v>225</v>
      </c>
      <c r="E99" s="178">
        <v>0</v>
      </c>
      <c r="F99" s="187">
        <v>5</v>
      </c>
      <c r="G99" s="191">
        <v>13871</v>
      </c>
      <c r="I99" s="200"/>
      <c r="K99" s="54"/>
      <c r="L99" s="54"/>
    </row>
    <row r="100" spans="1:12" s="6" customFormat="1" ht="15" customHeight="1" x14ac:dyDescent="0.15">
      <c r="A100" s="323"/>
      <c r="B100" s="109" t="s">
        <v>78</v>
      </c>
      <c r="C100" s="88">
        <v>255059</v>
      </c>
      <c r="D100" s="116">
        <v>1758</v>
      </c>
      <c r="E100" s="179">
        <v>0</v>
      </c>
      <c r="F100" s="188">
        <v>61</v>
      </c>
      <c r="G100" s="192">
        <v>256878</v>
      </c>
      <c r="I100" s="200"/>
      <c r="K100" s="54"/>
      <c r="L100" s="54"/>
    </row>
    <row r="101" spans="1:12" s="6" customFormat="1" ht="15" customHeight="1" x14ac:dyDescent="0.15">
      <c r="A101" s="324" t="s">
        <v>159</v>
      </c>
      <c r="B101" s="110" t="s">
        <v>77</v>
      </c>
      <c r="C101" s="135"/>
      <c r="D101" s="159"/>
      <c r="E101" s="180">
        <v>0</v>
      </c>
      <c r="F101" s="189"/>
      <c r="G101" s="193">
        <v>0</v>
      </c>
      <c r="I101" s="200"/>
      <c r="K101" s="54"/>
      <c r="L101" s="54"/>
    </row>
    <row r="102" spans="1:12" s="6" customFormat="1" ht="15" customHeight="1" x14ac:dyDescent="0.15">
      <c r="A102" s="325"/>
      <c r="B102" s="111" t="s">
        <v>78</v>
      </c>
      <c r="C102" s="136"/>
      <c r="D102" s="160"/>
      <c r="E102" s="179">
        <v>0</v>
      </c>
      <c r="F102" s="188"/>
      <c r="G102" s="192">
        <v>0</v>
      </c>
      <c r="I102" s="200"/>
      <c r="K102" s="54"/>
      <c r="L102" s="54"/>
    </row>
    <row r="103" spans="1:12" s="6" customFormat="1" ht="15" customHeight="1" x14ac:dyDescent="0.15">
      <c r="A103" s="301" t="s">
        <v>114</v>
      </c>
      <c r="B103" s="108" t="s">
        <v>77</v>
      </c>
      <c r="C103" s="85">
        <v>13641</v>
      </c>
      <c r="D103" s="119">
        <v>225</v>
      </c>
      <c r="E103" s="180">
        <v>0</v>
      </c>
      <c r="F103" s="189">
        <v>5</v>
      </c>
      <c r="G103" s="193">
        <v>13871</v>
      </c>
      <c r="I103" s="200"/>
      <c r="K103" s="54"/>
      <c r="L103" s="54"/>
    </row>
    <row r="104" spans="1:12" s="6" customFormat="1" ht="15" customHeight="1" x14ac:dyDescent="0.15">
      <c r="A104" s="302"/>
      <c r="B104" s="109" t="s">
        <v>78</v>
      </c>
      <c r="C104" s="89">
        <v>255059</v>
      </c>
      <c r="D104" s="120">
        <v>1758</v>
      </c>
      <c r="E104" s="181">
        <v>0</v>
      </c>
      <c r="F104" s="190">
        <v>61</v>
      </c>
      <c r="G104" s="194">
        <v>256878</v>
      </c>
      <c r="I104" s="200"/>
      <c r="K104" s="54"/>
      <c r="L104" s="54"/>
    </row>
    <row r="105" spans="1:12" s="6" customFormat="1" ht="15" customHeight="1" x14ac:dyDescent="0.15">
      <c r="A105" s="322" t="s">
        <v>138</v>
      </c>
      <c r="B105" s="108" t="s">
        <v>77</v>
      </c>
      <c r="C105" s="87">
        <v>54593</v>
      </c>
      <c r="D105" s="113">
        <v>24457</v>
      </c>
      <c r="E105" s="126">
        <v>887</v>
      </c>
      <c r="F105" s="191">
        <v>3988</v>
      </c>
      <c r="G105" s="191">
        <v>83925</v>
      </c>
      <c r="I105" s="200"/>
      <c r="K105" s="54"/>
      <c r="L105" s="54"/>
    </row>
    <row r="106" spans="1:12" s="6" customFormat="1" ht="15" customHeight="1" x14ac:dyDescent="0.15">
      <c r="A106" s="323"/>
      <c r="B106" s="109" t="s">
        <v>78</v>
      </c>
      <c r="C106" s="88">
        <v>2526465</v>
      </c>
      <c r="D106" s="116">
        <v>439649</v>
      </c>
      <c r="E106" s="127">
        <v>32733</v>
      </c>
      <c r="F106" s="192">
        <v>112103</v>
      </c>
      <c r="G106" s="192">
        <v>3110950</v>
      </c>
      <c r="I106" s="200"/>
      <c r="K106" s="54"/>
      <c r="L106" s="54"/>
    </row>
    <row r="107" spans="1:12" s="6" customFormat="1" ht="15" customHeight="1" x14ac:dyDescent="0.15">
      <c r="A107" s="326" t="s">
        <v>196</v>
      </c>
      <c r="B107" s="110" t="s">
        <v>77</v>
      </c>
      <c r="C107" s="85">
        <v>68234</v>
      </c>
      <c r="D107" s="119">
        <v>24682</v>
      </c>
      <c r="E107" s="124">
        <v>887</v>
      </c>
      <c r="F107" s="193">
        <v>3993</v>
      </c>
      <c r="G107" s="193">
        <v>97796</v>
      </c>
      <c r="I107" s="200"/>
      <c r="K107" s="54"/>
      <c r="L107" s="54"/>
    </row>
    <row r="108" spans="1:12" s="6" customFormat="1" ht="15" customHeight="1" x14ac:dyDescent="0.15">
      <c r="A108" s="327"/>
      <c r="B108" s="111" t="s">
        <v>78</v>
      </c>
      <c r="C108" s="89">
        <v>2781524</v>
      </c>
      <c r="D108" s="120">
        <v>441407</v>
      </c>
      <c r="E108" s="128">
        <v>32733</v>
      </c>
      <c r="F108" s="194">
        <v>112164</v>
      </c>
      <c r="G108" s="194">
        <v>3367828</v>
      </c>
      <c r="I108" s="200"/>
      <c r="K108" s="54"/>
      <c r="L108" s="54"/>
    </row>
    <row r="109" spans="1:12" s="6" customFormat="1" ht="15" customHeight="1" x14ac:dyDescent="0.15">
      <c r="A109" s="324" t="s">
        <v>139</v>
      </c>
      <c r="B109" s="108" t="s">
        <v>77</v>
      </c>
      <c r="C109" s="87">
        <v>290691</v>
      </c>
      <c r="D109" s="113">
        <v>27633</v>
      </c>
      <c r="E109" s="126">
        <v>1020</v>
      </c>
      <c r="F109" s="191">
        <v>5685</v>
      </c>
      <c r="G109" s="191">
        <v>325029</v>
      </c>
      <c r="I109" s="200"/>
      <c r="K109" s="54"/>
      <c r="L109" s="54"/>
    </row>
    <row r="110" spans="1:12" s="6" customFormat="1" ht="15" customHeight="1" x14ac:dyDescent="0.15">
      <c r="A110" s="328"/>
      <c r="B110" s="109" t="s">
        <v>78</v>
      </c>
      <c r="C110" s="88">
        <v>11151171</v>
      </c>
      <c r="D110" s="116">
        <v>525732</v>
      </c>
      <c r="E110" s="127">
        <v>28065</v>
      </c>
      <c r="F110" s="192">
        <v>147113</v>
      </c>
      <c r="G110" s="192">
        <v>11852081</v>
      </c>
      <c r="I110" s="200"/>
      <c r="K110" s="54"/>
      <c r="L110" s="54"/>
    </row>
    <row r="111" spans="1:12" s="6" customFormat="1" ht="15" customHeight="1" x14ac:dyDescent="0.15">
      <c r="A111" s="329" t="s">
        <v>68</v>
      </c>
      <c r="B111" s="110" t="s">
        <v>77</v>
      </c>
      <c r="C111" s="85">
        <v>358925</v>
      </c>
      <c r="D111" s="119">
        <v>52315</v>
      </c>
      <c r="E111" s="124">
        <v>1907</v>
      </c>
      <c r="F111" s="193">
        <v>9678</v>
      </c>
      <c r="G111" s="193">
        <v>422825</v>
      </c>
      <c r="I111" s="200"/>
      <c r="K111" s="54"/>
      <c r="L111" s="54"/>
    </row>
    <row r="112" spans="1:12" s="6" customFormat="1" ht="15" customHeight="1" x14ac:dyDescent="0.15">
      <c r="A112" s="323"/>
      <c r="B112" s="109" t="s">
        <v>78</v>
      </c>
      <c r="C112" s="88">
        <v>13932695</v>
      </c>
      <c r="D112" s="116">
        <v>967139</v>
      </c>
      <c r="E112" s="127">
        <v>60798</v>
      </c>
      <c r="F112" s="192">
        <v>259277</v>
      </c>
      <c r="G112" s="192">
        <v>15219909</v>
      </c>
      <c r="I112" s="200"/>
      <c r="K112" s="54"/>
      <c r="L112" s="54"/>
    </row>
    <row r="113" spans="1:13" s="6" customFormat="1" ht="15" customHeight="1" x14ac:dyDescent="0.15">
      <c r="A113" s="72"/>
      <c r="B113" s="112"/>
      <c r="I113" s="200"/>
      <c r="K113" s="54"/>
      <c r="L113" s="54"/>
    </row>
    <row r="114" spans="1:13" s="6" customFormat="1" ht="15" customHeight="1" x14ac:dyDescent="0.15">
      <c r="A114" s="72"/>
      <c r="B114" s="112"/>
      <c r="I114" s="200"/>
      <c r="K114" s="54"/>
      <c r="L114" s="54"/>
    </row>
    <row r="115" spans="1:13" s="6" customFormat="1" ht="15" customHeight="1" x14ac:dyDescent="0.15">
      <c r="A115" s="55" t="s">
        <v>204</v>
      </c>
      <c r="I115" s="200"/>
      <c r="K115" s="54"/>
      <c r="L115" s="54"/>
    </row>
    <row r="116" spans="1:13" s="6" customFormat="1" ht="15" customHeight="1" x14ac:dyDescent="0.15">
      <c r="I116" s="200"/>
      <c r="K116" s="54"/>
      <c r="L116" s="54"/>
    </row>
    <row r="117" spans="1:13" s="6" customFormat="1" ht="15" customHeight="1" x14ac:dyDescent="0.15">
      <c r="A117" s="290" t="s">
        <v>209</v>
      </c>
      <c r="B117" s="290"/>
      <c r="C117" s="290"/>
      <c r="D117" s="290"/>
      <c r="E117" s="290"/>
      <c r="F117" s="290"/>
      <c r="G117" s="290"/>
      <c r="H117" s="290"/>
      <c r="I117" s="290"/>
      <c r="K117" s="54"/>
      <c r="L117" s="54"/>
    </row>
    <row r="118" spans="1:13" s="6" customFormat="1" ht="15" customHeight="1" x14ac:dyDescent="0.15">
      <c r="A118" s="290"/>
      <c r="B118" s="290"/>
      <c r="C118" s="290"/>
      <c r="D118" s="290"/>
      <c r="E118" s="290"/>
      <c r="F118" s="290"/>
      <c r="G118" s="290"/>
      <c r="H118" s="290"/>
      <c r="I118" s="290"/>
      <c r="K118" s="54"/>
      <c r="L118" s="54"/>
    </row>
    <row r="119" spans="1:13" s="6" customFormat="1" ht="15" customHeight="1" x14ac:dyDescent="0.15">
      <c r="A119" s="290"/>
      <c r="B119" s="290"/>
      <c r="C119" s="290"/>
      <c r="D119" s="290"/>
      <c r="E119" s="290"/>
      <c r="F119" s="290"/>
      <c r="G119" s="290"/>
      <c r="H119" s="290"/>
      <c r="I119" s="290"/>
      <c r="K119" s="54"/>
      <c r="L119" s="54"/>
    </row>
    <row r="120" spans="1:13" s="6" customFormat="1" ht="15" customHeight="1" x14ac:dyDescent="0.15">
      <c r="A120" s="6" t="s">
        <v>157</v>
      </c>
      <c r="I120" s="150" t="s">
        <v>144</v>
      </c>
    </row>
    <row r="121" spans="1:13" s="6" customFormat="1" ht="15" customHeight="1" x14ac:dyDescent="0.15">
      <c r="A121" s="66"/>
      <c r="B121" s="315" t="s">
        <v>106</v>
      </c>
      <c r="C121" s="316"/>
      <c r="D121" s="316"/>
      <c r="E121" s="317"/>
      <c r="F121" s="315" t="s">
        <v>200</v>
      </c>
      <c r="G121" s="316"/>
      <c r="H121" s="316"/>
      <c r="I121" s="317"/>
      <c r="K121" s="54"/>
      <c r="L121" s="54"/>
    </row>
    <row r="122" spans="1:13" s="6" customFormat="1" ht="15" customHeight="1" x14ac:dyDescent="0.15">
      <c r="A122" s="73"/>
      <c r="B122" s="80" t="s">
        <v>199</v>
      </c>
      <c r="C122" s="123" t="s">
        <v>53</v>
      </c>
      <c r="D122" s="84" t="s">
        <v>113</v>
      </c>
      <c r="E122" s="123" t="s">
        <v>85</v>
      </c>
      <c r="F122" s="80" t="s">
        <v>199</v>
      </c>
      <c r="G122" s="123" t="s">
        <v>53</v>
      </c>
      <c r="H122" s="84" t="s">
        <v>113</v>
      </c>
      <c r="I122" s="123" t="s">
        <v>85</v>
      </c>
      <c r="J122" s="200"/>
      <c r="L122" s="54"/>
      <c r="M122" s="54"/>
    </row>
    <row r="123" spans="1:13" s="6" customFormat="1" ht="15" customHeight="1" x14ac:dyDescent="0.15">
      <c r="A123" s="74" t="s">
        <v>8</v>
      </c>
      <c r="B123" s="113">
        <v>15294</v>
      </c>
      <c r="C123" s="126">
        <v>15908</v>
      </c>
      <c r="D123" s="132">
        <f t="shared" ref="D123:D133" si="8">+B123-C123</f>
        <v>-614</v>
      </c>
      <c r="E123" s="140">
        <f t="shared" ref="E123:E134" si="9">B123/C123</f>
        <v>0.9614030676389238</v>
      </c>
      <c r="F123" s="113">
        <v>452535</v>
      </c>
      <c r="G123" s="126">
        <v>465968</v>
      </c>
      <c r="H123" s="132">
        <f t="shared" ref="H123:H133" si="10">+F123-G123</f>
        <v>-13433</v>
      </c>
      <c r="I123" s="140">
        <f t="shared" ref="I123:I134" si="11">F123/G123</f>
        <v>0.9711718401263606</v>
      </c>
      <c r="J123" s="200"/>
      <c r="L123" s="54"/>
      <c r="M123" s="54"/>
    </row>
    <row r="124" spans="1:13" s="6" customFormat="1" ht="15" customHeight="1" x14ac:dyDescent="0.15">
      <c r="A124" s="64" t="s">
        <v>12</v>
      </c>
      <c r="B124" s="114">
        <v>154191</v>
      </c>
      <c r="C124" s="129">
        <v>151359</v>
      </c>
      <c r="D124" s="161">
        <f t="shared" si="8"/>
        <v>2832</v>
      </c>
      <c r="E124" s="138">
        <f t="shared" si="9"/>
        <v>1.0187104830238043</v>
      </c>
      <c r="F124" s="114">
        <v>5257983</v>
      </c>
      <c r="G124" s="129">
        <v>5140775</v>
      </c>
      <c r="H124" s="161">
        <f t="shared" si="10"/>
        <v>117208</v>
      </c>
      <c r="I124" s="138">
        <f t="shared" si="11"/>
        <v>1.0227996751462571</v>
      </c>
      <c r="J124" s="200"/>
      <c r="L124" s="54"/>
      <c r="M124" s="54"/>
    </row>
    <row r="125" spans="1:13" s="6" customFormat="1" ht="15" customHeight="1" x14ac:dyDescent="0.15">
      <c r="A125" s="64" t="s">
        <v>10</v>
      </c>
      <c r="B125" s="115">
        <v>110240</v>
      </c>
      <c r="C125" s="129">
        <v>112581</v>
      </c>
      <c r="D125" s="161">
        <f t="shared" si="8"/>
        <v>-2341</v>
      </c>
      <c r="E125" s="138">
        <f t="shared" si="9"/>
        <v>0.97920608273154441</v>
      </c>
      <c r="F125" s="115">
        <v>4350313</v>
      </c>
      <c r="G125" s="129">
        <v>4433467</v>
      </c>
      <c r="H125" s="161">
        <f t="shared" si="10"/>
        <v>-83154</v>
      </c>
      <c r="I125" s="138">
        <f t="shared" si="11"/>
        <v>0.9812440241463396</v>
      </c>
      <c r="J125" s="200"/>
      <c r="L125" s="54" t="s">
        <v>188</v>
      </c>
    </row>
    <row r="126" spans="1:13" s="6" customFormat="1" ht="15" customHeight="1" x14ac:dyDescent="0.15">
      <c r="A126" s="64" t="s">
        <v>13</v>
      </c>
      <c r="B126" s="115">
        <v>48076</v>
      </c>
      <c r="C126" s="129">
        <v>50077</v>
      </c>
      <c r="D126" s="161">
        <f t="shared" si="8"/>
        <v>-2001</v>
      </c>
      <c r="E126" s="138">
        <f t="shared" si="9"/>
        <v>0.96004153603450681</v>
      </c>
      <c r="F126" s="115">
        <v>2190925</v>
      </c>
      <c r="G126" s="129">
        <v>2274138</v>
      </c>
      <c r="H126" s="161">
        <f t="shared" si="10"/>
        <v>-83213</v>
      </c>
      <c r="I126" s="138">
        <f t="shared" si="11"/>
        <v>0.9634089927700078</v>
      </c>
      <c r="J126" s="200"/>
      <c r="L126" s="54" t="s">
        <v>189</v>
      </c>
    </row>
    <row r="127" spans="1:13" s="6" customFormat="1" ht="15" customHeight="1" x14ac:dyDescent="0.15">
      <c r="A127" s="64" t="s">
        <v>1</v>
      </c>
      <c r="B127" s="115">
        <v>14740</v>
      </c>
      <c r="C127" s="129">
        <v>16109</v>
      </c>
      <c r="D127" s="161">
        <f t="shared" si="8"/>
        <v>-1369</v>
      </c>
      <c r="E127" s="138">
        <f t="shared" si="9"/>
        <v>0.91501645043143587</v>
      </c>
      <c r="F127" s="115">
        <v>787960</v>
      </c>
      <c r="G127" s="129">
        <v>859921</v>
      </c>
      <c r="H127" s="161">
        <f t="shared" si="10"/>
        <v>-71961</v>
      </c>
      <c r="I127" s="138">
        <f t="shared" si="11"/>
        <v>0.91631673142067704</v>
      </c>
      <c r="J127" s="200"/>
      <c r="L127" s="54" t="s">
        <v>213</v>
      </c>
    </row>
    <row r="128" spans="1:13" s="6" customFormat="1" ht="15" customHeight="1" x14ac:dyDescent="0.15">
      <c r="A128" s="64" t="s">
        <v>17</v>
      </c>
      <c r="B128" s="115">
        <v>6712</v>
      </c>
      <c r="C128" s="129">
        <v>7095</v>
      </c>
      <c r="D128" s="161">
        <f t="shared" si="8"/>
        <v>-383</v>
      </c>
      <c r="E128" s="138">
        <f t="shared" si="9"/>
        <v>0.94601832276250886</v>
      </c>
      <c r="F128" s="115">
        <v>398144</v>
      </c>
      <c r="G128" s="129">
        <v>420657</v>
      </c>
      <c r="H128" s="161">
        <f t="shared" si="10"/>
        <v>-22513</v>
      </c>
      <c r="I128" s="138">
        <f t="shared" si="11"/>
        <v>0.94648133752677355</v>
      </c>
      <c r="J128" s="200"/>
      <c r="L128" s="54"/>
    </row>
    <row r="129" spans="1:13" s="6" customFormat="1" ht="15" customHeight="1" x14ac:dyDescent="0.15">
      <c r="A129" s="64" t="s">
        <v>20</v>
      </c>
      <c r="B129" s="115">
        <v>1762</v>
      </c>
      <c r="C129" s="129">
        <v>1877</v>
      </c>
      <c r="D129" s="161">
        <f t="shared" si="8"/>
        <v>-115</v>
      </c>
      <c r="E129" s="138">
        <f t="shared" si="9"/>
        <v>0.93873201917954185</v>
      </c>
      <c r="F129" s="115">
        <v>123390</v>
      </c>
      <c r="G129" s="129">
        <v>131401</v>
      </c>
      <c r="H129" s="161">
        <f t="shared" si="10"/>
        <v>-8011</v>
      </c>
      <c r="I129" s="138">
        <f t="shared" si="11"/>
        <v>0.93903394951332186</v>
      </c>
      <c r="J129" s="200"/>
      <c r="L129" s="54"/>
      <c r="M129" s="54"/>
    </row>
    <row r="130" spans="1:13" s="6" customFormat="1" ht="15" customHeight="1" x14ac:dyDescent="0.15">
      <c r="A130" s="64" t="s">
        <v>21</v>
      </c>
      <c r="B130" s="115">
        <v>1318</v>
      </c>
      <c r="C130" s="129">
        <v>1347</v>
      </c>
      <c r="D130" s="161">
        <f t="shared" si="8"/>
        <v>-29</v>
      </c>
      <c r="E130" s="138">
        <f t="shared" si="9"/>
        <v>0.97847067557535261</v>
      </c>
      <c r="F130" s="115">
        <v>103092</v>
      </c>
      <c r="G130" s="129">
        <v>105318</v>
      </c>
      <c r="H130" s="161">
        <f t="shared" si="10"/>
        <v>-2226</v>
      </c>
      <c r="I130" s="138">
        <f t="shared" si="11"/>
        <v>0.97886401184982619</v>
      </c>
      <c r="J130" s="200"/>
      <c r="L130" s="54"/>
      <c r="M130" s="54"/>
    </row>
    <row r="131" spans="1:13" s="6" customFormat="1" ht="15" customHeight="1" x14ac:dyDescent="0.15">
      <c r="A131" s="64" t="s">
        <v>23</v>
      </c>
      <c r="B131" s="115">
        <v>899</v>
      </c>
      <c r="C131" s="129">
        <v>890</v>
      </c>
      <c r="D131" s="161">
        <f t="shared" si="8"/>
        <v>9</v>
      </c>
      <c r="E131" s="138">
        <f t="shared" si="9"/>
        <v>1.0101123595505619</v>
      </c>
      <c r="F131" s="115">
        <v>80291</v>
      </c>
      <c r="G131" s="129">
        <v>79622</v>
      </c>
      <c r="H131" s="161">
        <f t="shared" si="10"/>
        <v>669</v>
      </c>
      <c r="I131" s="138">
        <f t="shared" si="11"/>
        <v>1.0084022003968753</v>
      </c>
      <c r="J131" s="200"/>
      <c r="L131" s="54"/>
      <c r="M131" s="54"/>
    </row>
    <row r="132" spans="1:13" s="6" customFormat="1" ht="15" customHeight="1" x14ac:dyDescent="0.15">
      <c r="A132" s="64" t="s">
        <v>24</v>
      </c>
      <c r="B132" s="115">
        <v>30</v>
      </c>
      <c r="C132" s="129">
        <v>28</v>
      </c>
      <c r="D132" s="161">
        <f t="shared" si="8"/>
        <v>2</v>
      </c>
      <c r="E132" s="138">
        <f t="shared" si="9"/>
        <v>1.0714285714285714</v>
      </c>
      <c r="F132" s="115">
        <v>3408</v>
      </c>
      <c r="G132" s="129">
        <v>3197</v>
      </c>
      <c r="H132" s="161">
        <f t="shared" si="10"/>
        <v>211</v>
      </c>
      <c r="I132" s="138">
        <f t="shared" si="11"/>
        <v>1.0659993744135128</v>
      </c>
      <c r="J132" s="200"/>
      <c r="L132" s="54"/>
      <c r="M132" s="54"/>
    </row>
    <row r="133" spans="1:13" s="6" customFormat="1" ht="15" customHeight="1" x14ac:dyDescent="0.15">
      <c r="A133" s="65" t="s">
        <v>48</v>
      </c>
      <c r="B133" s="116">
        <v>257</v>
      </c>
      <c r="C133" s="127">
        <v>129</v>
      </c>
      <c r="D133" s="149">
        <f t="shared" si="8"/>
        <v>128</v>
      </c>
      <c r="E133" s="141">
        <f t="shared" si="9"/>
        <v>1.9922480620155039</v>
      </c>
      <c r="F133" s="116">
        <v>5653</v>
      </c>
      <c r="G133" s="127">
        <v>2254</v>
      </c>
      <c r="H133" s="149">
        <f t="shared" si="10"/>
        <v>3399</v>
      </c>
      <c r="I133" s="141">
        <f t="shared" si="11"/>
        <v>2.5079858030168589</v>
      </c>
      <c r="J133" s="200"/>
      <c r="L133" s="54"/>
      <c r="M133" s="54"/>
    </row>
    <row r="134" spans="1:13" s="6" customFormat="1" ht="15" customHeight="1" x14ac:dyDescent="0.15">
      <c r="A134" s="61" t="s">
        <v>68</v>
      </c>
      <c r="B134" s="117">
        <f>SUM(B123:B133)</f>
        <v>353519</v>
      </c>
      <c r="C134" s="130">
        <f>SUM(C123:C133)</f>
        <v>357400</v>
      </c>
      <c r="D134" s="148">
        <f>SUM(D123:D133)</f>
        <v>-3881</v>
      </c>
      <c r="E134" s="142">
        <f t="shared" si="9"/>
        <v>0.98914101846670399</v>
      </c>
      <c r="F134" s="117">
        <f>SUM(F123:F133)</f>
        <v>13753694</v>
      </c>
      <c r="G134" s="130">
        <f>SUM(G123:G133)</f>
        <v>13916718</v>
      </c>
      <c r="H134" s="148">
        <f>SUM(H123:H133)</f>
        <v>-163024</v>
      </c>
      <c r="I134" s="142">
        <f t="shared" si="11"/>
        <v>0.98828574380827439</v>
      </c>
      <c r="J134" s="200"/>
      <c r="L134" s="54"/>
      <c r="M134" s="54"/>
    </row>
    <row r="135" spans="1:13" s="6" customFormat="1" ht="15" customHeight="1" x14ac:dyDescent="0.15">
      <c r="I135" s="200"/>
      <c r="K135" s="54"/>
      <c r="L135" s="54"/>
    </row>
    <row r="136" spans="1:13" s="6" customFormat="1" ht="15" customHeight="1" x14ac:dyDescent="0.15">
      <c r="A136" s="290"/>
      <c r="B136" s="290"/>
      <c r="C136" s="290"/>
      <c r="D136" s="290"/>
      <c r="E136" s="290"/>
      <c r="F136" s="290"/>
      <c r="G136" s="290"/>
      <c r="H136" s="290"/>
      <c r="I136" s="200"/>
      <c r="K136" s="54"/>
      <c r="L136" s="54"/>
    </row>
    <row r="137" spans="1:13" s="6" customFormat="1" ht="15" customHeight="1" x14ac:dyDescent="0.15">
      <c r="A137" s="56"/>
      <c r="B137" s="56"/>
      <c r="C137" s="56"/>
      <c r="D137" s="56"/>
      <c r="E137" s="56"/>
      <c r="F137" s="56"/>
      <c r="G137" s="56"/>
      <c r="H137" s="56"/>
      <c r="I137" s="200"/>
      <c r="K137" s="54"/>
      <c r="L137" s="54"/>
    </row>
    <row r="138" spans="1:13" s="6" customFormat="1" ht="15" customHeight="1" x14ac:dyDescent="0.15">
      <c r="A138" s="6" t="s">
        <v>158</v>
      </c>
      <c r="D138" s="150"/>
      <c r="G138" s="150" t="s">
        <v>144</v>
      </c>
      <c r="I138" s="51"/>
    </row>
    <row r="139" spans="1:13" s="6" customFormat="1" ht="15" customHeight="1" x14ac:dyDescent="0.15">
      <c r="A139" s="66"/>
      <c r="B139" s="303" t="s">
        <v>176</v>
      </c>
      <c r="C139" s="304"/>
      <c r="D139" s="305"/>
      <c r="E139" s="303" t="s">
        <v>53</v>
      </c>
      <c r="F139" s="304"/>
      <c r="G139" s="305"/>
      <c r="J139" s="54"/>
      <c r="K139" s="54"/>
    </row>
    <row r="140" spans="1:13" s="6" customFormat="1" ht="15" customHeight="1" x14ac:dyDescent="0.15">
      <c r="A140" s="73"/>
      <c r="B140" s="80" t="s">
        <v>77</v>
      </c>
      <c r="C140" s="123" t="s">
        <v>85</v>
      </c>
      <c r="D140" s="163" t="s">
        <v>113</v>
      </c>
      <c r="E140" s="80" t="s">
        <v>77</v>
      </c>
      <c r="F140" s="123" t="s">
        <v>85</v>
      </c>
      <c r="G140" s="163" t="s">
        <v>113</v>
      </c>
      <c r="J140" s="54"/>
      <c r="K140" s="54"/>
    </row>
    <row r="141" spans="1:13" s="6" customFormat="1" ht="15" customHeight="1" x14ac:dyDescent="0.15">
      <c r="A141" s="75" t="s">
        <v>56</v>
      </c>
      <c r="B141" s="119">
        <f>SUM(B142:B144)</f>
        <v>7161</v>
      </c>
      <c r="C141" s="137">
        <f t="shared" ref="C141:C149" si="12">B141/E141</f>
        <v>0.99930226067541161</v>
      </c>
      <c r="D141" s="164">
        <f t="shared" ref="D141:D148" si="13">B141-E141</f>
        <v>-5</v>
      </c>
      <c r="E141" s="119">
        <v>7166</v>
      </c>
      <c r="F141" s="137">
        <v>0.99791115443531531</v>
      </c>
      <c r="G141" s="164">
        <v>-15</v>
      </c>
      <c r="J141" s="54"/>
      <c r="K141" s="200"/>
    </row>
    <row r="142" spans="1:13" s="6" customFormat="1" ht="15" customHeight="1" x14ac:dyDescent="0.15">
      <c r="A142" s="76" t="s">
        <v>152</v>
      </c>
      <c r="B142" s="115">
        <v>6125</v>
      </c>
      <c r="C142" s="138">
        <f t="shared" si="12"/>
        <v>0.99951044386422971</v>
      </c>
      <c r="D142" s="165">
        <f t="shared" si="13"/>
        <v>-3</v>
      </c>
      <c r="E142" s="115">
        <v>6128</v>
      </c>
      <c r="F142" s="138">
        <v>0.99707126586397632</v>
      </c>
      <c r="G142" s="165">
        <v>-18</v>
      </c>
      <c r="J142" s="54"/>
      <c r="K142" s="54"/>
      <c r="L142" s="200" t="s">
        <v>190</v>
      </c>
    </row>
    <row r="143" spans="1:13" s="6" customFormat="1" ht="15" customHeight="1" x14ac:dyDescent="0.15">
      <c r="A143" s="76" t="s">
        <v>153</v>
      </c>
      <c r="B143" s="115">
        <v>115</v>
      </c>
      <c r="C143" s="138">
        <f t="shared" si="12"/>
        <v>1.0849056603773586</v>
      </c>
      <c r="D143" s="165">
        <f t="shared" si="13"/>
        <v>9</v>
      </c>
      <c r="E143" s="115">
        <v>106</v>
      </c>
      <c r="F143" s="138">
        <v>0.9464285714285714</v>
      </c>
      <c r="G143" s="165">
        <v>-6</v>
      </c>
      <c r="J143" s="54"/>
      <c r="K143" s="54"/>
      <c r="L143" s="200" t="s">
        <v>191</v>
      </c>
    </row>
    <row r="144" spans="1:13" s="6" customFormat="1" ht="15" customHeight="1" x14ac:dyDescent="0.15">
      <c r="A144" s="77" t="s">
        <v>212</v>
      </c>
      <c r="B144" s="120">
        <v>921</v>
      </c>
      <c r="C144" s="139">
        <f t="shared" si="12"/>
        <v>0.9881974248927039</v>
      </c>
      <c r="D144" s="166">
        <f t="shared" si="13"/>
        <v>-11</v>
      </c>
      <c r="E144" s="120">
        <v>932</v>
      </c>
      <c r="F144" s="139">
        <v>1.0097508125677139</v>
      </c>
      <c r="G144" s="166">
        <v>9</v>
      </c>
      <c r="J144" s="54"/>
      <c r="K144" s="200"/>
    </row>
    <row r="145" spans="1:12" s="6" customFormat="1" ht="15" customHeight="1" x14ac:dyDescent="0.15">
      <c r="A145" s="75" t="s">
        <v>72</v>
      </c>
      <c r="B145" s="113">
        <f>SUM(B146:B148)</f>
        <v>44812</v>
      </c>
      <c r="C145" s="140">
        <f t="shared" si="12"/>
        <v>0.99253582582116995</v>
      </c>
      <c r="D145" s="167">
        <f t="shared" si="13"/>
        <v>-337</v>
      </c>
      <c r="E145" s="113">
        <v>45149</v>
      </c>
      <c r="F145" s="140">
        <v>0.9817347626606362</v>
      </c>
      <c r="G145" s="167">
        <v>-840</v>
      </c>
      <c r="J145" s="54"/>
      <c r="K145" s="200"/>
    </row>
    <row r="146" spans="1:12" s="6" customFormat="1" ht="15" customHeight="1" x14ac:dyDescent="0.15">
      <c r="A146" s="76" t="s">
        <v>152</v>
      </c>
      <c r="B146" s="115">
        <v>26952</v>
      </c>
      <c r="C146" s="138">
        <f t="shared" si="12"/>
        <v>0.99970326409495547</v>
      </c>
      <c r="D146" s="165">
        <f t="shared" si="13"/>
        <v>-8</v>
      </c>
      <c r="E146" s="115">
        <v>26960</v>
      </c>
      <c r="F146" s="138">
        <v>0.99281900202540962</v>
      </c>
      <c r="G146" s="165">
        <v>-195</v>
      </c>
      <c r="J146" s="54"/>
      <c r="K146" s="200"/>
    </row>
    <row r="147" spans="1:12" s="6" customFormat="1" ht="15" customHeight="1" x14ac:dyDescent="0.15">
      <c r="A147" s="76" t="s">
        <v>153</v>
      </c>
      <c r="B147" s="115">
        <v>17734</v>
      </c>
      <c r="C147" s="138">
        <f t="shared" si="12"/>
        <v>0.98113416320885205</v>
      </c>
      <c r="D147" s="165">
        <f t="shared" si="13"/>
        <v>-341</v>
      </c>
      <c r="E147" s="115">
        <v>18075</v>
      </c>
      <c r="F147" s="138">
        <v>0.96559645280196604</v>
      </c>
      <c r="G147" s="165">
        <v>-644</v>
      </c>
      <c r="J147" s="54"/>
      <c r="K147" s="200"/>
    </row>
    <row r="148" spans="1:12" s="6" customFormat="1" ht="15" customHeight="1" x14ac:dyDescent="0.15">
      <c r="A148" s="78" t="s">
        <v>212</v>
      </c>
      <c r="B148" s="116">
        <v>126</v>
      </c>
      <c r="C148" s="141">
        <f t="shared" si="12"/>
        <v>1.1052631578947369</v>
      </c>
      <c r="D148" s="168">
        <f t="shared" si="13"/>
        <v>12</v>
      </c>
      <c r="E148" s="116">
        <v>114</v>
      </c>
      <c r="F148" s="141">
        <v>0.99130434782608701</v>
      </c>
      <c r="G148" s="168">
        <v>-1</v>
      </c>
      <c r="J148" s="54"/>
      <c r="K148" s="200"/>
    </row>
    <row r="149" spans="1:12" s="6" customFormat="1" ht="15" customHeight="1" x14ac:dyDescent="0.15">
      <c r="A149" s="79" t="s">
        <v>68</v>
      </c>
      <c r="B149" s="117">
        <f>B141+B145</f>
        <v>51973</v>
      </c>
      <c r="C149" s="142">
        <f t="shared" si="12"/>
        <v>0.99346267800821941</v>
      </c>
      <c r="D149" s="169">
        <f>D141+D145</f>
        <v>-342</v>
      </c>
      <c r="E149" s="117">
        <f>E141+E145</f>
        <v>52315</v>
      </c>
      <c r="F149" s="142">
        <v>0.98400000000000021</v>
      </c>
      <c r="G149" s="169">
        <f>G141+G145</f>
        <v>-855</v>
      </c>
      <c r="J149" s="54"/>
      <c r="K149" s="200"/>
    </row>
    <row r="150" spans="1:12" s="6" customFormat="1" ht="15" customHeight="1" x14ac:dyDescent="0.15">
      <c r="G150" s="196"/>
      <c r="I150" s="200"/>
      <c r="K150" s="54"/>
      <c r="L150" s="200"/>
    </row>
    <row r="151" spans="1:12" s="6" customFormat="1" ht="15" customHeight="1" x14ac:dyDescent="0.15">
      <c r="I151" s="200"/>
      <c r="K151" s="54"/>
      <c r="L151" s="200"/>
    </row>
    <row r="152" spans="1:12" s="6" customFormat="1" ht="15" customHeight="1" x14ac:dyDescent="0.15">
      <c r="A152" s="291" t="s">
        <v>156</v>
      </c>
      <c r="B152" s="291"/>
      <c r="C152" s="291"/>
      <c r="D152" s="291"/>
      <c r="E152" s="291"/>
      <c r="F152" s="291"/>
      <c r="G152" s="291"/>
      <c r="H152" s="291"/>
      <c r="I152" s="200"/>
      <c r="K152" s="54"/>
      <c r="L152" s="54"/>
    </row>
    <row r="153" spans="1:12" s="6" customFormat="1" ht="15" customHeight="1" x14ac:dyDescent="0.15">
      <c r="A153" s="291"/>
      <c r="B153" s="291"/>
      <c r="C153" s="291"/>
      <c r="D153" s="291"/>
      <c r="E153" s="291"/>
      <c r="F153" s="291"/>
      <c r="G153" s="291"/>
      <c r="H153" s="291"/>
      <c r="I153" s="200"/>
      <c r="K153" s="54"/>
      <c r="L153" s="54"/>
    </row>
    <row r="154" spans="1:12" s="6" customFormat="1" ht="15" customHeight="1" x14ac:dyDescent="0.15">
      <c r="I154" s="200"/>
      <c r="K154" s="54"/>
      <c r="L154" s="54"/>
    </row>
    <row r="155" spans="1:12" s="6" customFormat="1" ht="15" customHeight="1" x14ac:dyDescent="0.15">
      <c r="I155" s="200"/>
      <c r="K155" s="54"/>
      <c r="L155" s="54"/>
    </row>
    <row r="156" spans="1:12" s="6" customFormat="1" ht="15" customHeight="1" x14ac:dyDescent="0.15">
      <c r="I156" s="200"/>
      <c r="K156" s="54"/>
      <c r="L156" s="54"/>
    </row>
    <row r="157" spans="1:12" s="6" customFormat="1" ht="15" customHeight="1" x14ac:dyDescent="0.15">
      <c r="A157" s="1"/>
      <c r="B157" s="1"/>
      <c r="C157" s="1"/>
      <c r="D157" s="1"/>
      <c r="E157" s="1"/>
      <c r="F157" s="1"/>
      <c r="G157" s="1"/>
      <c r="H157" s="1"/>
      <c r="I157" s="52"/>
      <c r="K157" s="54"/>
      <c r="L157" s="54"/>
    </row>
    <row r="158" spans="1:12" s="6" customFormat="1" ht="15" customHeight="1" x14ac:dyDescent="0.15">
      <c r="A158" s="1"/>
      <c r="B158" s="1"/>
      <c r="C158" s="1"/>
      <c r="D158" s="1"/>
      <c r="E158" s="1"/>
      <c r="F158" s="1"/>
      <c r="G158" s="1"/>
      <c r="H158" s="1"/>
      <c r="I158" s="52"/>
      <c r="K158" s="54"/>
      <c r="L158" s="54"/>
    </row>
  </sheetData>
  <mergeCells count="39">
    <mergeCell ref="A1:I1"/>
    <mergeCell ref="A92:B92"/>
    <mergeCell ref="A93:B93"/>
    <mergeCell ref="B121:E121"/>
    <mergeCell ref="F121:I121"/>
    <mergeCell ref="A78:A79"/>
    <mergeCell ref="A80:A81"/>
    <mergeCell ref="A82:A83"/>
    <mergeCell ref="A89:A91"/>
    <mergeCell ref="A99:A100"/>
    <mergeCell ref="A101:A102"/>
    <mergeCell ref="A103:A104"/>
    <mergeCell ref="A105:A106"/>
    <mergeCell ref="A107:A108"/>
    <mergeCell ref="A109:A110"/>
    <mergeCell ref="A111:A112"/>
    <mergeCell ref="A29:A30"/>
    <mergeCell ref="A46:I47"/>
    <mergeCell ref="B49:G50"/>
    <mergeCell ref="H49:H53"/>
    <mergeCell ref="I49:I53"/>
    <mergeCell ref="A6:I7"/>
    <mergeCell ref="A21:A22"/>
    <mergeCell ref="A23:A24"/>
    <mergeCell ref="A25:A26"/>
    <mergeCell ref="A27:A28"/>
    <mergeCell ref="A117:I119"/>
    <mergeCell ref="A152:H153"/>
    <mergeCell ref="J49:J53"/>
    <mergeCell ref="B51:D52"/>
    <mergeCell ref="E51:G52"/>
    <mergeCell ref="A63:I67"/>
    <mergeCell ref="A70:A71"/>
    <mergeCell ref="A136:H136"/>
    <mergeCell ref="B139:D139"/>
    <mergeCell ref="E139:G139"/>
    <mergeCell ref="A72:A73"/>
    <mergeCell ref="A74:A75"/>
    <mergeCell ref="A76:A77"/>
  </mergeCells>
  <phoneticPr fontId="1"/>
  <printOptions horizontalCentered="1"/>
  <pageMargins left="0.51181102362204722" right="0.19685039370078741" top="0.47244094488188976" bottom="0.35433070866141736" header="0.27559055118110237" footer="0.19685039370078741"/>
  <pageSetup paperSize="9" scale="78" fitToHeight="3" orientation="portrait" horizontalDpi="300" verticalDpi="300" r:id="rId1"/>
  <headerFooter alignWithMargins="0">
    <oddFooter>&amp;C- &amp;P -</oddFooter>
  </headerFooter>
  <rowBreaks count="2" manualBreakCount="2">
    <brk id="60" max="9" man="1"/>
    <brk id="114"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2"/>
  <sheetViews>
    <sheetView workbookViewId="0">
      <pane xSplit="3" ySplit="4" topLeftCell="D14" activePane="bottomRight" state="frozen"/>
      <selection activeCell="B123" sqref="B123"/>
      <selection pane="topRight" activeCell="B123" sqref="B123"/>
      <selection pane="bottomLeft" activeCell="B123" sqref="B123"/>
      <selection pane="bottomRight" activeCell="B123" sqref="B123"/>
    </sheetView>
  </sheetViews>
  <sheetFormatPr defaultRowHeight="13.5" x14ac:dyDescent="0.15"/>
  <cols>
    <col min="1" max="1" width="6.25" style="207" customWidth="1"/>
    <col min="2" max="2" width="11.875" style="207" customWidth="1"/>
    <col min="3" max="3" width="8.625" style="1" customWidth="1"/>
    <col min="4" max="4" width="7.625" style="1" customWidth="1"/>
    <col min="5" max="5" width="11.625" style="1" customWidth="1"/>
    <col min="6" max="6" width="7.625" style="1" customWidth="1"/>
    <col min="7" max="7" width="11.625" style="1" customWidth="1"/>
    <col min="8" max="8" width="12.625" style="1" customWidth="1"/>
    <col min="9" max="9" width="7.625" style="1" customWidth="1"/>
    <col min="10" max="10" width="11.625" style="1" customWidth="1"/>
    <col min="11" max="11" width="7.625" style="1" customWidth="1"/>
    <col min="12" max="12" width="11.625" style="1" customWidth="1"/>
    <col min="13" max="13" width="12.625" style="1" customWidth="1"/>
    <col min="14" max="14" width="6.625" style="1" hidden="1" customWidth="1"/>
    <col min="15" max="15" width="11.625" style="1" hidden="1" customWidth="1"/>
    <col min="16" max="16" width="7.625" style="1" hidden="1" customWidth="1"/>
    <col min="17" max="18" width="11.625" style="1" hidden="1" customWidth="1"/>
    <col min="19" max="19" width="9" style="1" customWidth="1"/>
    <col min="20" max="16384" width="9" style="1"/>
  </cols>
  <sheetData>
    <row r="1" spans="1:18" x14ac:dyDescent="0.15">
      <c r="A1" s="209" t="s">
        <v>150</v>
      </c>
      <c r="J1" s="235"/>
      <c r="O1" s="235"/>
    </row>
    <row r="3" spans="1:18" s="208" customFormat="1" ht="60" x14ac:dyDescent="0.15">
      <c r="B3" s="216"/>
      <c r="C3" s="221" t="s">
        <v>115</v>
      </c>
      <c r="D3" s="208" t="s">
        <v>116</v>
      </c>
      <c r="E3" s="208" t="s">
        <v>118</v>
      </c>
      <c r="F3" s="208" t="s">
        <v>119</v>
      </c>
      <c r="G3" s="226" t="s">
        <v>121</v>
      </c>
      <c r="H3" s="216" t="s">
        <v>124</v>
      </c>
      <c r="I3" s="208" t="s">
        <v>59</v>
      </c>
      <c r="J3" s="208" t="s">
        <v>117</v>
      </c>
      <c r="K3" s="208" t="s">
        <v>126</v>
      </c>
      <c r="L3" s="226" t="s">
        <v>128</v>
      </c>
      <c r="M3" s="216" t="s">
        <v>124</v>
      </c>
      <c r="N3" s="208" t="s">
        <v>59</v>
      </c>
      <c r="O3" s="208" t="s">
        <v>117</v>
      </c>
      <c r="P3" s="208" t="s">
        <v>126</v>
      </c>
      <c r="Q3" s="226" t="s">
        <v>128</v>
      </c>
      <c r="R3" s="216" t="s">
        <v>124</v>
      </c>
    </row>
    <row r="4" spans="1:18" s="207" customFormat="1" ht="13.5" customHeight="1" x14ac:dyDescent="0.15">
      <c r="A4" s="210"/>
      <c r="B4" s="217"/>
      <c r="C4" s="222" t="s">
        <v>88</v>
      </c>
      <c r="D4" s="210" t="s">
        <v>31</v>
      </c>
      <c r="E4" s="210" t="s">
        <v>92</v>
      </c>
      <c r="F4" s="210" t="s">
        <v>94</v>
      </c>
      <c r="G4" s="210" t="s">
        <v>102</v>
      </c>
      <c r="H4" s="217" t="s">
        <v>125</v>
      </c>
      <c r="I4" s="210" t="s">
        <v>30</v>
      </c>
      <c r="J4" s="210" t="s">
        <v>129</v>
      </c>
      <c r="K4" s="210" t="s">
        <v>130</v>
      </c>
      <c r="L4" s="210" t="s">
        <v>131</v>
      </c>
      <c r="M4" s="217" t="s">
        <v>133</v>
      </c>
      <c r="N4" s="210" t="s">
        <v>134</v>
      </c>
      <c r="O4" s="210" t="s">
        <v>135</v>
      </c>
      <c r="P4" s="210" t="s">
        <v>2</v>
      </c>
      <c r="Q4" s="210" t="s">
        <v>137</v>
      </c>
      <c r="R4" s="217" t="s">
        <v>132</v>
      </c>
    </row>
    <row r="5" spans="1:18" x14ac:dyDescent="0.15">
      <c r="B5" s="218"/>
      <c r="C5" s="223"/>
      <c r="G5" s="44"/>
      <c r="H5" s="229"/>
      <c r="L5" s="44"/>
      <c r="M5" s="229"/>
      <c r="Q5" s="44"/>
      <c r="R5" s="229"/>
    </row>
    <row r="6" spans="1:18" x14ac:dyDescent="0.15">
      <c r="A6" s="207" t="s">
        <v>4</v>
      </c>
      <c r="B6" s="218"/>
      <c r="C6" s="223"/>
      <c r="G6" s="44"/>
      <c r="H6" s="229"/>
      <c r="L6" s="44"/>
      <c r="M6" s="229"/>
      <c r="Q6" s="44"/>
      <c r="R6" s="229"/>
    </row>
    <row r="7" spans="1:18" x14ac:dyDescent="0.15">
      <c r="A7" s="207" t="s">
        <v>55</v>
      </c>
      <c r="B7" s="218"/>
      <c r="C7" s="223"/>
      <c r="G7" s="44"/>
      <c r="H7" s="229"/>
      <c r="L7" s="44"/>
      <c r="M7" s="229"/>
      <c r="Q7" s="44"/>
      <c r="R7" s="229"/>
    </row>
    <row r="8" spans="1:18" x14ac:dyDescent="0.15">
      <c r="A8" s="207" t="s">
        <v>8</v>
      </c>
      <c r="B8" s="218"/>
      <c r="C8" s="223">
        <v>29500</v>
      </c>
      <c r="D8" s="1">
        <v>183</v>
      </c>
      <c r="E8" s="1">
        <v>2745000</v>
      </c>
      <c r="F8" s="224">
        <f t="shared" ref="F8:F19" si="0">IF(E8=0,"       -",E8/D8)</f>
        <v>15000</v>
      </c>
      <c r="G8" s="227">
        <f t="shared" ref="G8:G18" si="1">$C8*D8</f>
        <v>5398500</v>
      </c>
      <c r="H8" s="230">
        <f t="shared" ref="H8:H18" si="2">E8-G8</f>
        <v>-2653500</v>
      </c>
      <c r="I8" s="1">
        <v>407</v>
      </c>
      <c r="J8" s="1">
        <v>9157500</v>
      </c>
      <c r="K8" s="224">
        <f t="shared" ref="K8:K18" si="3">IF(J8=0,"       -",J8/I8)</f>
        <v>22500</v>
      </c>
      <c r="L8" s="227">
        <f t="shared" ref="L8:L18" si="4">$C8*I8</f>
        <v>12006500</v>
      </c>
      <c r="M8" s="230">
        <f t="shared" ref="M8:M18" si="5">J8-L8</f>
        <v>-2849000</v>
      </c>
      <c r="P8" s="1" t="str">
        <f t="shared" ref="P8:P19" si="6">IF(O8=0,"       -",O8/N8)</f>
        <v xml:space="preserve">       -</v>
      </c>
      <c r="Q8" s="44">
        <f t="shared" ref="Q8:Q18" si="7">$C8*N8</f>
        <v>0</v>
      </c>
      <c r="R8" s="229">
        <f t="shared" ref="R8:R18" si="8">O8-Q8</f>
        <v>0</v>
      </c>
    </row>
    <row r="9" spans="1:18" x14ac:dyDescent="0.15">
      <c r="A9" s="207" t="s">
        <v>12</v>
      </c>
      <c r="B9" s="218"/>
      <c r="C9" s="223">
        <v>34500</v>
      </c>
      <c r="D9" s="1">
        <v>5156</v>
      </c>
      <c r="E9" s="1">
        <v>90230000</v>
      </c>
      <c r="F9" s="224">
        <f t="shared" si="0"/>
        <v>17500</v>
      </c>
      <c r="G9" s="227">
        <f t="shared" si="1"/>
        <v>177882000</v>
      </c>
      <c r="H9" s="230">
        <f t="shared" si="2"/>
        <v>-87652000</v>
      </c>
      <c r="I9" s="1">
        <v>1913</v>
      </c>
      <c r="J9" s="1">
        <v>49738000</v>
      </c>
      <c r="K9" s="224">
        <f t="shared" si="3"/>
        <v>26000</v>
      </c>
      <c r="L9" s="227">
        <f t="shared" si="4"/>
        <v>65998500</v>
      </c>
      <c r="M9" s="230">
        <f t="shared" si="5"/>
        <v>-16260500</v>
      </c>
      <c r="P9" s="1" t="str">
        <f t="shared" si="6"/>
        <v xml:space="preserve">       -</v>
      </c>
      <c r="Q9" s="44">
        <f t="shared" si="7"/>
        <v>0</v>
      </c>
      <c r="R9" s="229">
        <f t="shared" si="8"/>
        <v>0</v>
      </c>
    </row>
    <row r="10" spans="1:18" x14ac:dyDescent="0.15">
      <c r="A10" s="207" t="s">
        <v>10</v>
      </c>
      <c r="B10" s="218"/>
      <c r="C10" s="223">
        <v>39500</v>
      </c>
      <c r="D10" s="1">
        <f>2937+136</f>
        <v>3073</v>
      </c>
      <c r="E10" s="1">
        <f>58740000+2720000</f>
        <v>61460000</v>
      </c>
      <c r="F10" s="224">
        <f t="shared" si="0"/>
        <v>20000</v>
      </c>
      <c r="G10" s="227">
        <f t="shared" si="1"/>
        <v>121383500</v>
      </c>
      <c r="H10" s="230">
        <f t="shared" si="2"/>
        <v>-59923500</v>
      </c>
      <c r="I10" s="1">
        <v>2394</v>
      </c>
      <c r="J10" s="1">
        <v>71820000</v>
      </c>
      <c r="K10" s="224">
        <f t="shared" si="3"/>
        <v>30000</v>
      </c>
      <c r="L10" s="227">
        <f t="shared" si="4"/>
        <v>94563000</v>
      </c>
      <c r="M10" s="230">
        <f t="shared" si="5"/>
        <v>-22743000</v>
      </c>
      <c r="P10" s="1" t="str">
        <f t="shared" si="6"/>
        <v xml:space="preserve">       -</v>
      </c>
      <c r="Q10" s="44">
        <f t="shared" si="7"/>
        <v>0</v>
      </c>
      <c r="R10" s="229">
        <f t="shared" si="8"/>
        <v>0</v>
      </c>
    </row>
    <row r="11" spans="1:18" x14ac:dyDescent="0.15">
      <c r="A11" s="207" t="s">
        <v>13</v>
      </c>
      <c r="B11" s="218"/>
      <c r="C11" s="223">
        <v>45000</v>
      </c>
      <c r="D11" s="1">
        <v>374</v>
      </c>
      <c r="E11" s="1">
        <v>8415000</v>
      </c>
      <c r="F11" s="224">
        <f t="shared" si="0"/>
        <v>22500</v>
      </c>
      <c r="G11" s="227">
        <f t="shared" si="1"/>
        <v>16830000</v>
      </c>
      <c r="H11" s="230">
        <f t="shared" si="2"/>
        <v>-8415000</v>
      </c>
      <c r="I11" s="1">
        <v>681</v>
      </c>
      <c r="J11" s="1">
        <v>23154000</v>
      </c>
      <c r="K11" s="224">
        <f t="shared" si="3"/>
        <v>34000</v>
      </c>
      <c r="L11" s="227">
        <f t="shared" si="4"/>
        <v>30645000</v>
      </c>
      <c r="M11" s="230">
        <f t="shared" si="5"/>
        <v>-7491000</v>
      </c>
      <c r="P11" s="1" t="str">
        <f t="shared" si="6"/>
        <v xml:space="preserve">       -</v>
      </c>
      <c r="Q11" s="44">
        <f t="shared" si="7"/>
        <v>0</v>
      </c>
      <c r="R11" s="229">
        <f t="shared" si="8"/>
        <v>0</v>
      </c>
    </row>
    <row r="12" spans="1:18" x14ac:dyDescent="0.15">
      <c r="A12" s="207" t="s">
        <v>1</v>
      </c>
      <c r="B12" s="218"/>
      <c r="C12" s="223">
        <v>51000</v>
      </c>
      <c r="D12" s="1">
        <v>6</v>
      </c>
      <c r="E12" s="1">
        <v>153000</v>
      </c>
      <c r="F12" s="224">
        <f t="shared" si="0"/>
        <v>25500</v>
      </c>
      <c r="G12" s="227">
        <f t="shared" si="1"/>
        <v>306000</v>
      </c>
      <c r="H12" s="230">
        <f t="shared" si="2"/>
        <v>-153000</v>
      </c>
      <c r="I12" s="1">
        <v>20</v>
      </c>
      <c r="J12" s="1">
        <v>770000</v>
      </c>
      <c r="K12" s="224">
        <f t="shared" si="3"/>
        <v>38500</v>
      </c>
      <c r="L12" s="227">
        <f t="shared" si="4"/>
        <v>1020000</v>
      </c>
      <c r="M12" s="230">
        <f t="shared" si="5"/>
        <v>-250000</v>
      </c>
      <c r="P12" s="1" t="str">
        <f t="shared" si="6"/>
        <v xml:space="preserve">       -</v>
      </c>
      <c r="Q12" s="44">
        <f t="shared" si="7"/>
        <v>0</v>
      </c>
      <c r="R12" s="229">
        <f t="shared" si="8"/>
        <v>0</v>
      </c>
    </row>
    <row r="13" spans="1:18" x14ac:dyDescent="0.15">
      <c r="A13" s="207" t="s">
        <v>17</v>
      </c>
      <c r="B13" s="218"/>
      <c r="C13" s="223">
        <v>58000</v>
      </c>
      <c r="D13" s="1">
        <v>57</v>
      </c>
      <c r="E13" s="1">
        <v>1653000</v>
      </c>
      <c r="F13" s="224">
        <f t="shared" si="0"/>
        <v>29000</v>
      </c>
      <c r="G13" s="227">
        <f t="shared" si="1"/>
        <v>3306000</v>
      </c>
      <c r="H13" s="230">
        <f t="shared" si="2"/>
        <v>-1653000</v>
      </c>
      <c r="I13" s="1">
        <v>17</v>
      </c>
      <c r="J13" s="1">
        <v>739500</v>
      </c>
      <c r="K13" s="224">
        <f t="shared" si="3"/>
        <v>43500</v>
      </c>
      <c r="L13" s="227">
        <f t="shared" si="4"/>
        <v>986000</v>
      </c>
      <c r="M13" s="230">
        <f t="shared" si="5"/>
        <v>-246500</v>
      </c>
      <c r="P13" s="1" t="str">
        <f t="shared" si="6"/>
        <v xml:space="preserve">       -</v>
      </c>
      <c r="Q13" s="44">
        <f t="shared" si="7"/>
        <v>0</v>
      </c>
      <c r="R13" s="229">
        <f t="shared" si="8"/>
        <v>0</v>
      </c>
    </row>
    <row r="14" spans="1:18" x14ac:dyDescent="0.15">
      <c r="A14" s="207" t="s">
        <v>20</v>
      </c>
      <c r="B14" s="218"/>
      <c r="C14" s="223">
        <v>66500</v>
      </c>
      <c r="D14" s="1">
        <v>1</v>
      </c>
      <c r="E14" s="1">
        <v>33500</v>
      </c>
      <c r="F14" s="224">
        <f t="shared" si="0"/>
        <v>33500</v>
      </c>
      <c r="G14" s="227">
        <f t="shared" si="1"/>
        <v>66500</v>
      </c>
      <c r="H14" s="230">
        <f t="shared" si="2"/>
        <v>-33000</v>
      </c>
      <c r="I14" s="1">
        <v>0</v>
      </c>
      <c r="J14" s="1">
        <v>0</v>
      </c>
      <c r="K14" s="224" t="str">
        <f t="shared" si="3"/>
        <v xml:space="preserve">       -</v>
      </c>
      <c r="L14" s="227">
        <f t="shared" si="4"/>
        <v>0</v>
      </c>
      <c r="M14" s="230">
        <f t="shared" si="5"/>
        <v>0</v>
      </c>
      <c r="P14" s="1" t="str">
        <f t="shared" si="6"/>
        <v xml:space="preserve">       -</v>
      </c>
      <c r="Q14" s="44">
        <f t="shared" si="7"/>
        <v>0</v>
      </c>
      <c r="R14" s="229">
        <f t="shared" si="8"/>
        <v>0</v>
      </c>
    </row>
    <row r="15" spans="1:18" x14ac:dyDescent="0.15">
      <c r="A15" s="207" t="s">
        <v>21</v>
      </c>
      <c r="B15" s="218"/>
      <c r="C15" s="223">
        <v>76500</v>
      </c>
      <c r="D15" s="1">
        <v>0</v>
      </c>
      <c r="E15" s="1">
        <v>0</v>
      </c>
      <c r="F15" s="224" t="str">
        <f t="shared" si="0"/>
        <v xml:space="preserve">       -</v>
      </c>
      <c r="G15" s="227">
        <f t="shared" si="1"/>
        <v>0</v>
      </c>
      <c r="H15" s="230">
        <f t="shared" si="2"/>
        <v>0</v>
      </c>
      <c r="I15" s="1">
        <v>0</v>
      </c>
      <c r="J15" s="1">
        <v>0</v>
      </c>
      <c r="K15" s="224" t="str">
        <f t="shared" si="3"/>
        <v xml:space="preserve">       -</v>
      </c>
      <c r="L15" s="227">
        <f t="shared" si="4"/>
        <v>0</v>
      </c>
      <c r="M15" s="230">
        <f t="shared" si="5"/>
        <v>0</v>
      </c>
      <c r="P15" s="1" t="str">
        <f t="shared" si="6"/>
        <v xml:space="preserve">       -</v>
      </c>
      <c r="Q15" s="44">
        <f t="shared" si="7"/>
        <v>0</v>
      </c>
      <c r="R15" s="229">
        <f t="shared" si="8"/>
        <v>0</v>
      </c>
    </row>
    <row r="16" spans="1:18" x14ac:dyDescent="0.15">
      <c r="A16" s="207" t="s">
        <v>23</v>
      </c>
      <c r="B16" s="218"/>
      <c r="C16" s="223">
        <v>88000</v>
      </c>
      <c r="D16" s="1">
        <v>10</v>
      </c>
      <c r="E16" s="1">
        <v>440000</v>
      </c>
      <c r="F16" s="224">
        <f t="shared" si="0"/>
        <v>44000</v>
      </c>
      <c r="G16" s="227">
        <f t="shared" si="1"/>
        <v>880000</v>
      </c>
      <c r="H16" s="230">
        <f t="shared" si="2"/>
        <v>-440000</v>
      </c>
      <c r="I16" s="1">
        <v>0</v>
      </c>
      <c r="J16" s="1">
        <v>0</v>
      </c>
      <c r="K16" s="224" t="str">
        <f t="shared" si="3"/>
        <v xml:space="preserve">       -</v>
      </c>
      <c r="L16" s="227">
        <f t="shared" si="4"/>
        <v>0</v>
      </c>
      <c r="M16" s="230">
        <f t="shared" si="5"/>
        <v>0</v>
      </c>
      <c r="P16" s="1" t="str">
        <f t="shared" si="6"/>
        <v xml:space="preserve">       -</v>
      </c>
      <c r="Q16" s="44">
        <f t="shared" si="7"/>
        <v>0</v>
      </c>
      <c r="R16" s="229">
        <f t="shared" si="8"/>
        <v>0</v>
      </c>
    </row>
    <row r="17" spans="1:19" x14ac:dyDescent="0.15">
      <c r="A17" s="207" t="s">
        <v>24</v>
      </c>
      <c r="B17" s="218"/>
      <c r="C17" s="223">
        <v>111000</v>
      </c>
      <c r="D17" s="1">
        <v>0</v>
      </c>
      <c r="E17" s="1">
        <v>0</v>
      </c>
      <c r="F17" s="224" t="str">
        <f t="shared" si="0"/>
        <v xml:space="preserve">       -</v>
      </c>
      <c r="G17" s="227">
        <f t="shared" si="1"/>
        <v>0</v>
      </c>
      <c r="H17" s="230">
        <f t="shared" si="2"/>
        <v>0</v>
      </c>
      <c r="I17" s="1">
        <v>0</v>
      </c>
      <c r="J17" s="1">
        <v>0</v>
      </c>
      <c r="K17" s="224" t="str">
        <f t="shared" si="3"/>
        <v xml:space="preserve">       -</v>
      </c>
      <c r="L17" s="227">
        <f t="shared" si="4"/>
        <v>0</v>
      </c>
      <c r="M17" s="230">
        <f t="shared" si="5"/>
        <v>0</v>
      </c>
      <c r="P17" s="1" t="str">
        <f t="shared" si="6"/>
        <v xml:space="preserve">       -</v>
      </c>
      <c r="Q17" s="44">
        <f t="shared" si="7"/>
        <v>0</v>
      </c>
      <c r="R17" s="229">
        <f t="shared" si="8"/>
        <v>0</v>
      </c>
    </row>
    <row r="18" spans="1:19" x14ac:dyDescent="0.15">
      <c r="A18" s="207" t="s">
        <v>26</v>
      </c>
      <c r="B18" s="218"/>
      <c r="C18" s="223">
        <v>29500</v>
      </c>
      <c r="D18" s="1">
        <v>133</v>
      </c>
      <c r="E18" s="1">
        <v>1995000</v>
      </c>
      <c r="F18" s="224">
        <f t="shared" si="0"/>
        <v>15000</v>
      </c>
      <c r="G18" s="227">
        <f t="shared" si="1"/>
        <v>3923500</v>
      </c>
      <c r="H18" s="230">
        <f t="shared" si="2"/>
        <v>-1928500</v>
      </c>
      <c r="I18" s="1">
        <v>0</v>
      </c>
      <c r="J18" s="1">
        <v>0</v>
      </c>
      <c r="K18" s="224" t="str">
        <f t="shared" si="3"/>
        <v xml:space="preserve">       -</v>
      </c>
      <c r="L18" s="227">
        <f t="shared" si="4"/>
        <v>0</v>
      </c>
      <c r="M18" s="230">
        <f t="shared" si="5"/>
        <v>0</v>
      </c>
      <c r="P18" s="1" t="str">
        <f t="shared" si="6"/>
        <v xml:space="preserve">       -</v>
      </c>
      <c r="Q18" s="44">
        <f t="shared" si="7"/>
        <v>0</v>
      </c>
      <c r="R18" s="229">
        <f t="shared" si="8"/>
        <v>0</v>
      </c>
    </row>
    <row r="19" spans="1:19" x14ac:dyDescent="0.15">
      <c r="A19" s="207" t="s">
        <v>154</v>
      </c>
      <c r="B19" s="218"/>
      <c r="C19" s="223"/>
      <c r="D19" s="224">
        <f>SUM(D8:D18)</f>
        <v>8993</v>
      </c>
      <c r="E19" s="224">
        <f>SUM(E8:E18)</f>
        <v>167124500</v>
      </c>
      <c r="F19" s="224">
        <f t="shared" si="0"/>
        <v>18583.842988991437</v>
      </c>
      <c r="G19" s="227">
        <f t="shared" ref="G19:O19" si="9">SUM(G8:G18)</f>
        <v>329976000</v>
      </c>
      <c r="H19" s="230">
        <f t="shared" si="9"/>
        <v>-162851500</v>
      </c>
      <c r="I19" s="224">
        <f t="shared" si="9"/>
        <v>5432</v>
      </c>
      <c r="J19" s="224">
        <f t="shared" si="9"/>
        <v>155379000</v>
      </c>
      <c r="K19" s="224">
        <f t="shared" si="9"/>
        <v>194500</v>
      </c>
      <c r="L19" s="227">
        <f t="shared" si="9"/>
        <v>205219000</v>
      </c>
      <c r="M19" s="230">
        <f t="shared" si="9"/>
        <v>-49840000</v>
      </c>
      <c r="N19" s="1">
        <f t="shared" si="9"/>
        <v>0</v>
      </c>
      <c r="O19" s="1">
        <f t="shared" si="9"/>
        <v>0</v>
      </c>
      <c r="P19" s="1" t="str">
        <f t="shared" si="6"/>
        <v xml:space="preserve">       -</v>
      </c>
      <c r="Q19" s="44">
        <f>SUM(Q8:Q18)</f>
        <v>0</v>
      </c>
      <c r="R19" s="229">
        <f>SUM(R8:R18)</f>
        <v>0</v>
      </c>
    </row>
    <row r="20" spans="1:19" x14ac:dyDescent="0.15">
      <c r="A20" s="207" t="s">
        <v>56</v>
      </c>
      <c r="B20" s="218"/>
      <c r="C20" s="223"/>
      <c r="G20" s="44"/>
      <c r="H20" s="229"/>
      <c r="L20" s="44"/>
      <c r="M20" s="229"/>
      <c r="Q20" s="44"/>
      <c r="R20" s="229"/>
    </row>
    <row r="21" spans="1:19" x14ac:dyDescent="0.15">
      <c r="A21" s="207" t="s">
        <v>12</v>
      </c>
      <c r="B21" s="218"/>
      <c r="C21" s="223">
        <v>8500</v>
      </c>
      <c r="D21" s="1">
        <v>2</v>
      </c>
      <c r="E21" s="1">
        <v>9000</v>
      </c>
      <c r="F21" s="224">
        <f>IF(E21=0,"       -",E21/D21)</f>
        <v>4500</v>
      </c>
      <c r="G21" s="227">
        <f>$C21*D21</f>
        <v>17000</v>
      </c>
      <c r="H21" s="230">
        <f>E21-G21</f>
        <v>-8000</v>
      </c>
      <c r="I21" s="1">
        <v>1</v>
      </c>
      <c r="J21" s="1">
        <v>6500</v>
      </c>
      <c r="K21" s="224">
        <f>IF(J21=0,"       -",J21/I21)</f>
        <v>6500</v>
      </c>
      <c r="L21" s="227">
        <f>$C21*I21</f>
        <v>8500</v>
      </c>
      <c r="M21" s="230">
        <f>J21-L21</f>
        <v>-2000</v>
      </c>
      <c r="P21" s="1" t="str">
        <f>IF(O21=0,"       -",O21/N21)</f>
        <v xml:space="preserve">       -</v>
      </c>
      <c r="Q21" s="44">
        <f>$C21*N21</f>
        <v>0</v>
      </c>
      <c r="R21" s="44">
        <f>O21-Q21</f>
        <v>0</v>
      </c>
      <c r="S21" s="232"/>
    </row>
    <row r="22" spans="1:19" x14ac:dyDescent="0.15">
      <c r="A22" s="207" t="s">
        <v>10</v>
      </c>
      <c r="B22" s="218"/>
      <c r="C22" s="223">
        <v>9500</v>
      </c>
      <c r="D22" s="1">
        <f>5+1</f>
        <v>6</v>
      </c>
      <c r="E22" s="1">
        <f>25000+5000</f>
        <v>30000</v>
      </c>
      <c r="F22" s="1">
        <f>IF(E22=0,"       -",E22/D22)</f>
        <v>5000</v>
      </c>
      <c r="G22" s="44">
        <f>$C22*D22</f>
        <v>57000</v>
      </c>
      <c r="H22" s="44">
        <f>E22-G22</f>
        <v>-27000</v>
      </c>
      <c r="I22" s="232">
        <v>1</v>
      </c>
      <c r="J22" s="1">
        <v>7500</v>
      </c>
      <c r="K22" s="1">
        <f>IF(J22=0,"       -",J22/I22)</f>
        <v>7500</v>
      </c>
      <c r="L22" s="44">
        <f>$C22*I22</f>
        <v>9500</v>
      </c>
      <c r="M22" s="229">
        <f>J22-L22</f>
        <v>-2000</v>
      </c>
      <c r="Q22" s="44"/>
      <c r="R22" s="44"/>
      <c r="S22" s="232"/>
    </row>
    <row r="23" spans="1:19" x14ac:dyDescent="0.15">
      <c r="A23" s="207" t="s">
        <v>26</v>
      </c>
      <c r="B23" s="218"/>
      <c r="C23" s="223">
        <v>7500</v>
      </c>
      <c r="D23" s="1">
        <v>0</v>
      </c>
      <c r="E23" s="1">
        <v>0</v>
      </c>
      <c r="F23" s="224" t="str">
        <f>IF(E23=0,"       -",E23/D23)</f>
        <v xml:space="preserve">       -</v>
      </c>
      <c r="G23" s="227">
        <f>$C23*D23</f>
        <v>0</v>
      </c>
      <c r="H23" s="230">
        <f>E23-G23</f>
        <v>0</v>
      </c>
      <c r="I23" s="1">
        <v>0</v>
      </c>
      <c r="J23" s="1">
        <v>0</v>
      </c>
      <c r="K23" s="224" t="str">
        <f>IF(J23=0,"       -",J23/I23)</f>
        <v xml:space="preserve">       -</v>
      </c>
      <c r="L23" s="227">
        <f>$C23*I23</f>
        <v>0</v>
      </c>
      <c r="M23" s="230">
        <f>J23-L23</f>
        <v>0</v>
      </c>
      <c r="P23" s="1" t="str">
        <f>IF(O23=0,"       -",O23/N23)</f>
        <v xml:space="preserve">       -</v>
      </c>
      <c r="Q23" s="44">
        <f>$C23*N23</f>
        <v>0</v>
      </c>
      <c r="R23" s="229">
        <f>O23-Q23</f>
        <v>0</v>
      </c>
    </row>
    <row r="24" spans="1:19" x14ac:dyDescent="0.15">
      <c r="A24" s="207" t="s">
        <v>163</v>
      </c>
      <c r="B24" s="218"/>
      <c r="C24" s="223"/>
      <c r="D24" s="224">
        <f>SUM(D21:D23)</f>
        <v>8</v>
      </c>
      <c r="E24" s="224">
        <f>SUM(E21:E23)</f>
        <v>39000</v>
      </c>
      <c r="F24" s="224">
        <f>SUM(F21:F22)</f>
        <v>9500</v>
      </c>
      <c r="G24" s="224">
        <f>SUM(G21:G22)</f>
        <v>74000</v>
      </c>
      <c r="H24" s="224">
        <f>SUM(H21:H22)</f>
        <v>-35000</v>
      </c>
      <c r="I24" s="233">
        <f>SUM(I21:I23)</f>
        <v>2</v>
      </c>
      <c r="J24" s="224">
        <f>SUM(J21:J23)</f>
        <v>14000</v>
      </c>
      <c r="K24" s="224">
        <f>SUM(K21:K22)</f>
        <v>14000</v>
      </c>
      <c r="L24" s="224">
        <f>SUM(L21:L22)</f>
        <v>18000</v>
      </c>
      <c r="M24" s="224">
        <f>SUM(M21:M22)</f>
        <v>-4000</v>
      </c>
      <c r="Q24" s="44"/>
      <c r="R24" s="44"/>
      <c r="S24" s="232"/>
    </row>
    <row r="25" spans="1:19" x14ac:dyDescent="0.15">
      <c r="B25" s="219" t="s">
        <v>79</v>
      </c>
      <c r="C25" s="223"/>
      <c r="D25" s="224">
        <f t="shared" ref="D25:M25" si="10">+D24+D19</f>
        <v>9001</v>
      </c>
      <c r="E25" s="224">
        <f t="shared" si="10"/>
        <v>167163500</v>
      </c>
      <c r="F25" s="224">
        <f t="shared" si="10"/>
        <v>28083.842988991437</v>
      </c>
      <c r="G25" s="224">
        <f t="shared" si="10"/>
        <v>330050000</v>
      </c>
      <c r="H25" s="224">
        <f t="shared" si="10"/>
        <v>-162886500</v>
      </c>
      <c r="I25" s="233">
        <f t="shared" si="10"/>
        <v>5434</v>
      </c>
      <c r="J25" s="224">
        <f t="shared" si="10"/>
        <v>155393000</v>
      </c>
      <c r="K25" s="224">
        <f t="shared" si="10"/>
        <v>208500</v>
      </c>
      <c r="L25" s="224">
        <f t="shared" si="10"/>
        <v>205237000</v>
      </c>
      <c r="M25" s="224">
        <f t="shared" si="10"/>
        <v>-49844000</v>
      </c>
      <c r="Q25" s="44"/>
      <c r="R25" s="44"/>
      <c r="S25" s="232"/>
    </row>
    <row r="26" spans="1:19" x14ac:dyDescent="0.15">
      <c r="B26" s="218"/>
      <c r="C26" s="223"/>
      <c r="G26" s="44"/>
      <c r="H26" s="44"/>
      <c r="I26" s="232"/>
      <c r="L26" s="44"/>
      <c r="M26" s="229"/>
      <c r="Q26" s="44"/>
      <c r="R26" s="44"/>
      <c r="S26" s="232"/>
    </row>
    <row r="27" spans="1:19" x14ac:dyDescent="0.15">
      <c r="A27" s="207" t="s">
        <v>6</v>
      </c>
      <c r="B27" s="218"/>
      <c r="C27" s="223"/>
      <c r="G27" s="44"/>
      <c r="H27" s="229"/>
      <c r="L27" s="44"/>
      <c r="M27" s="229"/>
      <c r="Q27" s="44"/>
      <c r="R27" s="229"/>
    </row>
    <row r="28" spans="1:19" x14ac:dyDescent="0.15">
      <c r="A28" s="207" t="s">
        <v>72</v>
      </c>
      <c r="B28" s="218"/>
      <c r="C28" s="223"/>
      <c r="G28" s="44"/>
      <c r="H28" s="229"/>
      <c r="L28" s="44"/>
      <c r="M28" s="229"/>
      <c r="Q28" s="44"/>
      <c r="R28" s="229"/>
    </row>
    <row r="29" spans="1:19" x14ac:dyDescent="0.15">
      <c r="A29" s="207" t="s">
        <v>161</v>
      </c>
      <c r="B29" s="218"/>
      <c r="C29" s="223"/>
      <c r="G29" s="44"/>
      <c r="H29" s="229"/>
      <c r="L29" s="44"/>
      <c r="M29" s="229"/>
      <c r="Q29" s="44"/>
      <c r="R29" s="229"/>
    </row>
    <row r="30" spans="1:19" x14ac:dyDescent="0.15">
      <c r="A30" s="330" t="s">
        <v>160</v>
      </c>
      <c r="B30" s="331"/>
      <c r="C30" s="223">
        <v>8000</v>
      </c>
      <c r="D30" s="1">
        <v>3</v>
      </c>
      <c r="E30" s="1">
        <v>12000</v>
      </c>
      <c r="F30" s="224">
        <f>IF(E30=0,"       -",E30/D30)</f>
        <v>4000</v>
      </c>
      <c r="G30" s="227">
        <f>$C30*D30</f>
        <v>24000</v>
      </c>
      <c r="H30" s="230">
        <f>E30-G30</f>
        <v>-12000</v>
      </c>
      <c r="I30" s="1">
        <v>1</v>
      </c>
      <c r="J30" s="1">
        <v>6000</v>
      </c>
      <c r="K30" s="224">
        <f>IF(J30=0,"       -",J30/I30)</f>
        <v>6000</v>
      </c>
      <c r="L30" s="227">
        <f>$C30*I30</f>
        <v>8000</v>
      </c>
      <c r="M30" s="230">
        <f>J30-L30</f>
        <v>-2000</v>
      </c>
      <c r="Q30" s="44"/>
      <c r="R30" s="229"/>
    </row>
    <row r="31" spans="1:19" x14ac:dyDescent="0.15">
      <c r="A31" s="207" t="s">
        <v>19</v>
      </c>
      <c r="B31" s="218"/>
      <c r="C31" s="223"/>
      <c r="D31" s="224">
        <f t="shared" ref="D31:M31" si="11">SUM(D30)</f>
        <v>3</v>
      </c>
      <c r="E31" s="224">
        <f t="shared" si="11"/>
        <v>12000</v>
      </c>
      <c r="F31" s="224">
        <f t="shared" si="11"/>
        <v>4000</v>
      </c>
      <c r="G31" s="227">
        <f t="shared" si="11"/>
        <v>24000</v>
      </c>
      <c r="H31" s="230">
        <f t="shared" si="11"/>
        <v>-12000</v>
      </c>
      <c r="I31" s="224">
        <f t="shared" si="11"/>
        <v>1</v>
      </c>
      <c r="J31" s="224">
        <f t="shared" si="11"/>
        <v>6000</v>
      </c>
      <c r="K31" s="224">
        <f t="shared" si="11"/>
        <v>6000</v>
      </c>
      <c r="L31" s="227">
        <f t="shared" si="11"/>
        <v>8000</v>
      </c>
      <c r="M31" s="230">
        <f t="shared" si="11"/>
        <v>-2000</v>
      </c>
      <c r="Q31" s="44"/>
      <c r="R31" s="229"/>
    </row>
    <row r="32" spans="1:19" x14ac:dyDescent="0.15">
      <c r="B32" s="218"/>
      <c r="C32" s="223"/>
      <c r="G32" s="44"/>
      <c r="H32" s="229"/>
      <c r="L32" s="44"/>
      <c r="M32" s="229"/>
      <c r="Q32" s="44"/>
      <c r="R32" s="229"/>
    </row>
    <row r="33" spans="1:19" x14ac:dyDescent="0.15">
      <c r="A33" s="207" t="s">
        <v>72</v>
      </c>
      <c r="B33" s="218"/>
      <c r="C33" s="223"/>
      <c r="G33" s="44"/>
      <c r="H33" s="229"/>
      <c r="L33" s="44"/>
      <c r="M33" s="229"/>
      <c r="Q33" s="44"/>
      <c r="R33" s="229"/>
    </row>
    <row r="34" spans="1:19" ht="20.25" customHeight="1" x14ac:dyDescent="0.15">
      <c r="A34" s="334" t="s">
        <v>35</v>
      </c>
      <c r="B34" s="220" t="s">
        <v>97</v>
      </c>
      <c r="C34" s="223">
        <v>13200</v>
      </c>
      <c r="D34" s="1">
        <v>0</v>
      </c>
      <c r="E34" s="1">
        <v>0</v>
      </c>
      <c r="F34" s="224" t="str">
        <f>IF(E34=0,"       -",E34/D34)</f>
        <v xml:space="preserve">       -</v>
      </c>
      <c r="G34" s="227">
        <f>$C34*D34</f>
        <v>0</v>
      </c>
      <c r="H34" s="230">
        <f>E34-G34</f>
        <v>0</v>
      </c>
      <c r="I34" s="1">
        <v>0</v>
      </c>
      <c r="J34" s="1">
        <v>0</v>
      </c>
      <c r="K34" s="224" t="str">
        <f>IF(J34=0,"       -",J34/I34)</f>
        <v xml:space="preserve">       -</v>
      </c>
      <c r="L34" s="227">
        <f>$C34*I34</f>
        <v>0</v>
      </c>
      <c r="M34" s="230">
        <f>J34-L34</f>
        <v>0</v>
      </c>
      <c r="P34" s="1" t="str">
        <f>IF(O34=0,"       -",O34/N34)</f>
        <v xml:space="preserve">       -</v>
      </c>
      <c r="Q34" s="44">
        <f>$C34*N34</f>
        <v>0</v>
      </c>
      <c r="R34" s="229">
        <f>O34-Q34</f>
        <v>0</v>
      </c>
    </row>
    <row r="35" spans="1:19" x14ac:dyDescent="0.15">
      <c r="A35" s="335"/>
      <c r="B35" s="218" t="s">
        <v>98</v>
      </c>
      <c r="C35" s="223">
        <v>14300</v>
      </c>
      <c r="D35" s="1">
        <v>75</v>
      </c>
      <c r="E35" s="1">
        <v>540000</v>
      </c>
      <c r="F35" s="224">
        <f>IF(E35=0,"       -",E35/D35)</f>
        <v>7200</v>
      </c>
      <c r="G35" s="227">
        <f>$C35*D35</f>
        <v>1072500</v>
      </c>
      <c r="H35" s="230">
        <f>E35-G35</f>
        <v>-532500</v>
      </c>
      <c r="I35" s="1">
        <v>0</v>
      </c>
      <c r="J35" s="1">
        <v>0</v>
      </c>
      <c r="K35" s="224" t="str">
        <f>IF(J35=0,"       -",J35/I35)</f>
        <v xml:space="preserve">       -</v>
      </c>
      <c r="L35" s="227">
        <f>$C35*I35</f>
        <v>0</v>
      </c>
      <c r="M35" s="230">
        <f>J35-L35</f>
        <v>0</v>
      </c>
      <c r="P35" s="1" t="str">
        <f>IF(O35=0,"       -",O35/N35)</f>
        <v xml:space="preserve">       -</v>
      </c>
      <c r="Q35" s="44">
        <f>$C35*N35</f>
        <v>0</v>
      </c>
      <c r="R35" s="229">
        <f>O35-Q35</f>
        <v>0</v>
      </c>
    </row>
    <row r="36" spans="1:19" x14ac:dyDescent="0.15">
      <c r="A36" s="335"/>
      <c r="B36" s="218" t="s">
        <v>122</v>
      </c>
      <c r="C36" s="223">
        <v>16000</v>
      </c>
      <c r="D36" s="1">
        <v>19</v>
      </c>
      <c r="E36" s="1">
        <v>152000</v>
      </c>
      <c r="F36" s="224">
        <f>IF(E36=0,"       -",E36/D36)</f>
        <v>8000</v>
      </c>
      <c r="G36" s="227">
        <f>$C36*D36</f>
        <v>304000</v>
      </c>
      <c r="H36" s="230">
        <f>E36-G36</f>
        <v>-152000</v>
      </c>
      <c r="I36" s="1">
        <v>0</v>
      </c>
      <c r="J36" s="1">
        <v>0</v>
      </c>
      <c r="K36" s="224" t="str">
        <f>IF(J36=0,"       -",J36/I36)</f>
        <v xml:space="preserve">       -</v>
      </c>
      <c r="L36" s="227">
        <f>$C36*I36</f>
        <v>0</v>
      </c>
      <c r="M36" s="230">
        <f>J36-L36</f>
        <v>0</v>
      </c>
      <c r="P36" s="1" t="str">
        <f>IF(O36=0,"       -",O36/N36)</f>
        <v xml:space="preserve">       -</v>
      </c>
      <c r="Q36" s="44">
        <f>$C36*N36</f>
        <v>0</v>
      </c>
      <c r="R36" s="229">
        <f>O36-Q36</f>
        <v>0</v>
      </c>
    </row>
    <row r="37" spans="1:19" x14ac:dyDescent="0.15">
      <c r="A37" s="335"/>
      <c r="B37" s="218" t="s">
        <v>57</v>
      </c>
      <c r="C37" s="223"/>
      <c r="D37" s="224">
        <f>SUM(D34:D36)</f>
        <v>94</v>
      </c>
      <c r="E37" s="224">
        <f>SUM(E34:E36)</f>
        <v>692000</v>
      </c>
      <c r="F37" s="224"/>
      <c r="G37" s="227">
        <f t="shared" ref="G37:O37" si="12">SUM(G34:G36)</f>
        <v>1376500</v>
      </c>
      <c r="H37" s="230">
        <f t="shared" si="12"/>
        <v>-684500</v>
      </c>
      <c r="I37" s="224">
        <f t="shared" si="12"/>
        <v>0</v>
      </c>
      <c r="J37" s="224">
        <f t="shared" si="12"/>
        <v>0</v>
      </c>
      <c r="K37" s="224">
        <f t="shared" si="12"/>
        <v>0</v>
      </c>
      <c r="L37" s="227">
        <f t="shared" si="12"/>
        <v>0</v>
      </c>
      <c r="M37" s="230">
        <f t="shared" si="12"/>
        <v>0</v>
      </c>
      <c r="N37" s="1">
        <f t="shared" si="12"/>
        <v>0</v>
      </c>
      <c r="O37" s="1">
        <f t="shared" si="12"/>
        <v>0</v>
      </c>
      <c r="P37" s="1" t="str">
        <f>IF(O37=0,"       -",O37/N37)</f>
        <v xml:space="preserve">       -</v>
      </c>
      <c r="Q37" s="44">
        <f>SUM(Q34:Q36)</f>
        <v>0</v>
      </c>
      <c r="R37" s="229">
        <f>SUM(R34:R36)</f>
        <v>0</v>
      </c>
    </row>
    <row r="38" spans="1:19" x14ac:dyDescent="0.15">
      <c r="A38" s="207" t="s">
        <v>56</v>
      </c>
      <c r="B38" s="218"/>
      <c r="C38" s="223"/>
      <c r="G38" s="44"/>
      <c r="H38" s="229"/>
      <c r="L38" s="44"/>
      <c r="M38" s="229"/>
      <c r="Q38" s="44"/>
      <c r="R38" s="229"/>
    </row>
    <row r="39" spans="1:19" x14ac:dyDescent="0.15">
      <c r="A39" s="211"/>
      <c r="B39" s="218" t="s">
        <v>57</v>
      </c>
      <c r="C39" s="223"/>
      <c r="D39" s="224">
        <v>0</v>
      </c>
      <c r="E39" s="224">
        <v>0</v>
      </c>
      <c r="F39" s="224">
        <v>0</v>
      </c>
      <c r="G39" s="224">
        <v>0</v>
      </c>
      <c r="H39" s="224">
        <v>0</v>
      </c>
      <c r="I39" s="233">
        <v>0</v>
      </c>
      <c r="J39" s="224">
        <v>0</v>
      </c>
      <c r="K39" s="224">
        <v>0</v>
      </c>
      <c r="L39" s="224">
        <v>0</v>
      </c>
      <c r="M39" s="224">
        <v>0</v>
      </c>
      <c r="Q39" s="44"/>
      <c r="R39" s="229"/>
      <c r="S39" s="232"/>
    </row>
    <row r="40" spans="1:19" x14ac:dyDescent="0.15">
      <c r="A40" s="1"/>
      <c r="B40" s="218" t="s">
        <v>75</v>
      </c>
      <c r="C40" s="223"/>
      <c r="D40" s="225">
        <f t="shared" ref="D40:M40" si="13">+D39+D37+D31</f>
        <v>97</v>
      </c>
      <c r="E40" s="225">
        <f t="shared" si="13"/>
        <v>704000</v>
      </c>
      <c r="F40" s="225">
        <f t="shared" si="13"/>
        <v>4000</v>
      </c>
      <c r="G40" s="228">
        <f t="shared" si="13"/>
        <v>1400500</v>
      </c>
      <c r="H40" s="231">
        <f t="shared" si="13"/>
        <v>-696500</v>
      </c>
      <c r="I40" s="225">
        <f t="shared" si="13"/>
        <v>1</v>
      </c>
      <c r="J40" s="225">
        <f t="shared" si="13"/>
        <v>6000</v>
      </c>
      <c r="K40" s="225">
        <f t="shared" si="13"/>
        <v>6000</v>
      </c>
      <c r="L40" s="228">
        <f t="shared" si="13"/>
        <v>8000</v>
      </c>
      <c r="M40" s="228">
        <f t="shared" si="13"/>
        <v>-2000</v>
      </c>
      <c r="Q40" s="44"/>
      <c r="R40" s="229"/>
      <c r="S40" s="232"/>
    </row>
    <row r="41" spans="1:19" x14ac:dyDescent="0.15">
      <c r="A41" s="1"/>
      <c r="B41" s="218"/>
      <c r="C41" s="223"/>
      <c r="G41" s="44"/>
      <c r="H41" s="229"/>
      <c r="L41" s="44"/>
      <c r="M41" s="44"/>
      <c r="Q41" s="44"/>
      <c r="R41" s="229"/>
      <c r="S41" s="232"/>
    </row>
    <row r="42" spans="1:19" x14ac:dyDescent="0.15">
      <c r="A42" s="212" t="s">
        <v>164</v>
      </c>
      <c r="B42" s="218"/>
      <c r="C42" s="223"/>
      <c r="G42" s="44"/>
      <c r="H42" s="229"/>
      <c r="L42" s="44"/>
      <c r="M42" s="44"/>
      <c r="Q42" s="44"/>
      <c r="R42" s="229"/>
      <c r="S42" s="232"/>
    </row>
    <row r="43" spans="1:19" x14ac:dyDescent="0.15">
      <c r="A43" s="212" t="s">
        <v>72</v>
      </c>
      <c r="B43" s="218"/>
      <c r="C43" s="223"/>
      <c r="G43" s="44"/>
      <c r="H43" s="229"/>
      <c r="L43" s="44"/>
      <c r="M43" s="44"/>
      <c r="Q43" s="44"/>
      <c r="R43" s="229"/>
      <c r="S43" s="232"/>
    </row>
    <row r="44" spans="1:19" x14ac:dyDescent="0.15">
      <c r="A44" s="213" t="s">
        <v>162</v>
      </c>
      <c r="B44" s="219">
        <v>506</v>
      </c>
      <c r="C44" s="223">
        <v>39500</v>
      </c>
      <c r="D44" s="1">
        <v>5</v>
      </c>
      <c r="E44" s="1">
        <v>100000</v>
      </c>
      <c r="F44" s="1">
        <f>IF(E44=0,"       -",E44/D44)</f>
        <v>20000</v>
      </c>
      <c r="G44" s="44">
        <f>$C44*D44</f>
        <v>197500</v>
      </c>
      <c r="H44" s="229">
        <f>E44-G44</f>
        <v>-97500</v>
      </c>
      <c r="I44" s="1">
        <f>1+4</f>
        <v>5</v>
      </c>
      <c r="J44" s="1">
        <f>30000+120000</f>
        <v>150000</v>
      </c>
      <c r="K44" s="224">
        <f>IF(J44=0,"       -",J44/I44)</f>
        <v>30000</v>
      </c>
      <c r="L44" s="227">
        <f>$C44*I44</f>
        <v>197500</v>
      </c>
      <c r="M44" s="227">
        <f>J44-L44</f>
        <v>-47500</v>
      </c>
      <c r="Q44" s="44"/>
      <c r="R44" s="229"/>
      <c r="S44" s="232"/>
    </row>
    <row r="45" spans="1:19" x14ac:dyDescent="0.15">
      <c r="A45" s="214" t="s">
        <v>166</v>
      </c>
      <c r="B45" s="218"/>
      <c r="C45" s="223"/>
      <c r="D45" s="224">
        <f t="shared" ref="D45:M45" si="14">SUM(D44:D44)</f>
        <v>5</v>
      </c>
      <c r="E45" s="224">
        <f t="shared" si="14"/>
        <v>100000</v>
      </c>
      <c r="F45" s="224">
        <f t="shared" si="14"/>
        <v>20000</v>
      </c>
      <c r="G45" s="227">
        <f t="shared" si="14"/>
        <v>197500</v>
      </c>
      <c r="H45" s="230">
        <f t="shared" si="14"/>
        <v>-97500</v>
      </c>
      <c r="I45" s="224">
        <f t="shared" si="14"/>
        <v>5</v>
      </c>
      <c r="J45" s="224">
        <f t="shared" si="14"/>
        <v>150000</v>
      </c>
      <c r="K45" s="224">
        <f t="shared" si="14"/>
        <v>30000</v>
      </c>
      <c r="L45" s="227">
        <f t="shared" si="14"/>
        <v>197500</v>
      </c>
      <c r="M45" s="227">
        <f t="shared" si="14"/>
        <v>-47500</v>
      </c>
      <c r="Q45" s="44"/>
      <c r="R45" s="229"/>
      <c r="S45" s="232"/>
    </row>
    <row r="46" spans="1:19" x14ac:dyDescent="0.15">
      <c r="A46" s="212" t="s">
        <v>56</v>
      </c>
      <c r="B46" s="218"/>
      <c r="C46" s="223"/>
      <c r="G46" s="44"/>
      <c r="H46" s="229"/>
      <c r="L46" s="44"/>
      <c r="M46" s="44"/>
      <c r="Q46" s="44"/>
      <c r="R46" s="229"/>
      <c r="S46" s="232"/>
    </row>
    <row r="47" spans="1:19" x14ac:dyDescent="0.15">
      <c r="A47" s="214" t="s">
        <v>173</v>
      </c>
      <c r="B47" s="218"/>
      <c r="C47" s="223">
        <v>15400</v>
      </c>
      <c r="D47" s="1">
        <v>0</v>
      </c>
      <c r="E47" s="1">
        <v>0</v>
      </c>
      <c r="F47" s="1" t="str">
        <f>IF(E47=0,"       -",E47/D47)</f>
        <v xml:space="preserve">       -</v>
      </c>
      <c r="G47" s="44">
        <f>$C47*D47</f>
        <v>0</v>
      </c>
      <c r="H47" s="229">
        <f>E47-G47</f>
        <v>0</v>
      </c>
      <c r="I47" s="1">
        <v>2</v>
      </c>
      <c r="J47" s="1">
        <v>24000</v>
      </c>
      <c r="K47" s="1">
        <f>IF(J47=0,"       -",J47/I47)</f>
        <v>12000</v>
      </c>
      <c r="L47" s="44">
        <f>$C47*I47</f>
        <v>30800</v>
      </c>
      <c r="M47" s="44">
        <f>J47-L47</f>
        <v>-6800</v>
      </c>
      <c r="Q47" s="44"/>
      <c r="R47" s="229"/>
      <c r="S47" s="232"/>
    </row>
    <row r="48" spans="1:19" x14ac:dyDescent="0.15">
      <c r="A48" s="212" t="s">
        <v>162</v>
      </c>
      <c r="B48" s="219">
        <v>505</v>
      </c>
      <c r="C48" s="223">
        <v>9500</v>
      </c>
      <c r="D48" s="1">
        <v>0</v>
      </c>
      <c r="E48" s="1">
        <v>0</v>
      </c>
      <c r="F48" s="224" t="str">
        <f>IF(E48=0,"       -",E48/D48)</f>
        <v xml:space="preserve">       -</v>
      </c>
      <c r="G48" s="227">
        <f>$C48*D48</f>
        <v>0</v>
      </c>
      <c r="H48" s="230">
        <f>E48-G48</f>
        <v>0</v>
      </c>
      <c r="I48" s="1">
        <v>0</v>
      </c>
      <c r="J48" s="1">
        <v>0</v>
      </c>
      <c r="K48" s="224" t="str">
        <f>IF(J48=0,"       -",J48/I48)</f>
        <v xml:space="preserve">       -</v>
      </c>
      <c r="L48" s="227">
        <f>$C48*I48</f>
        <v>0</v>
      </c>
      <c r="M48" s="227">
        <f>J48-L48</f>
        <v>0</v>
      </c>
      <c r="Q48" s="44"/>
      <c r="R48" s="229"/>
      <c r="S48" s="232"/>
    </row>
    <row r="49" spans="1:19" x14ac:dyDescent="0.15">
      <c r="A49" s="332" t="s">
        <v>165</v>
      </c>
      <c r="B49" s="333"/>
      <c r="C49" s="223"/>
      <c r="D49" s="224">
        <f t="shared" ref="D49:M49" si="15">SUM(D47:D48)</f>
        <v>0</v>
      </c>
      <c r="E49" s="224">
        <f t="shared" si="15"/>
        <v>0</v>
      </c>
      <c r="F49" s="224">
        <f t="shared" si="15"/>
        <v>0</v>
      </c>
      <c r="G49" s="224">
        <f t="shared" si="15"/>
        <v>0</v>
      </c>
      <c r="H49" s="224">
        <f t="shared" si="15"/>
        <v>0</v>
      </c>
      <c r="I49" s="233">
        <f t="shared" si="15"/>
        <v>2</v>
      </c>
      <c r="J49" s="224">
        <f t="shared" si="15"/>
        <v>24000</v>
      </c>
      <c r="K49" s="224">
        <f t="shared" si="15"/>
        <v>12000</v>
      </c>
      <c r="L49" s="224">
        <f t="shared" si="15"/>
        <v>30800</v>
      </c>
      <c r="M49" s="224">
        <f t="shared" si="15"/>
        <v>-6800</v>
      </c>
      <c r="Q49" s="44"/>
      <c r="R49" s="229"/>
      <c r="S49" s="232"/>
    </row>
    <row r="50" spans="1:19" x14ac:dyDescent="0.15">
      <c r="A50" s="212"/>
      <c r="B50" s="218" t="s">
        <v>37</v>
      </c>
      <c r="C50" s="223"/>
      <c r="D50" s="225">
        <f t="shared" ref="D50:M50" si="16">+D49+D45</f>
        <v>5</v>
      </c>
      <c r="E50" s="225">
        <f t="shared" si="16"/>
        <v>100000</v>
      </c>
      <c r="F50" s="225">
        <f t="shared" si="16"/>
        <v>20000</v>
      </c>
      <c r="G50" s="225">
        <f t="shared" si="16"/>
        <v>197500</v>
      </c>
      <c r="H50" s="225">
        <f t="shared" si="16"/>
        <v>-97500</v>
      </c>
      <c r="I50" s="234">
        <f t="shared" si="16"/>
        <v>7</v>
      </c>
      <c r="J50" s="225">
        <f t="shared" si="16"/>
        <v>174000</v>
      </c>
      <c r="K50" s="225">
        <f t="shared" si="16"/>
        <v>42000</v>
      </c>
      <c r="L50" s="228">
        <f t="shared" si="16"/>
        <v>228300</v>
      </c>
      <c r="M50" s="228">
        <f t="shared" si="16"/>
        <v>-54300</v>
      </c>
      <c r="Q50" s="44"/>
      <c r="R50" s="229"/>
      <c r="S50" s="232"/>
    </row>
    <row r="51" spans="1:19" x14ac:dyDescent="0.15">
      <c r="B51" s="218"/>
      <c r="C51" s="223"/>
      <c r="G51" s="44"/>
      <c r="H51" s="229"/>
      <c r="L51" s="44"/>
      <c r="M51" s="44"/>
      <c r="Q51" s="44"/>
      <c r="R51" s="229"/>
      <c r="S51" s="232"/>
    </row>
    <row r="52" spans="1:19" x14ac:dyDescent="0.15">
      <c r="A52" s="215" t="s">
        <v>110</v>
      </c>
      <c r="B52" s="218"/>
      <c r="C52" s="223"/>
      <c r="D52" s="1">
        <f>D19+D24+D31+D37+D39+D49+D45</f>
        <v>9103</v>
      </c>
      <c r="E52" s="1">
        <f>E19+E24+E31+E37+E39+E49+E45</f>
        <v>167967500</v>
      </c>
      <c r="G52" s="44">
        <f>G19+G24+G31+G37+G39+G49+G45</f>
        <v>331648000</v>
      </c>
      <c r="H52" s="229">
        <f>H19+H24+H31+H37+H39+H49+H45</f>
        <v>-163680500</v>
      </c>
      <c r="I52" s="1">
        <f>I19+I24+I31+I37+I39+I49+I45</f>
        <v>5442</v>
      </c>
      <c r="J52" s="1">
        <f>J19+J24+J31+J37+J39+J49+J45</f>
        <v>155573000</v>
      </c>
      <c r="L52" s="1">
        <f>L19+L24+L31+L37+L39+L49+L45</f>
        <v>205473300</v>
      </c>
      <c r="M52" s="1">
        <f>M19+M24+M31+M37+M39+M49+M45</f>
        <v>-49900300</v>
      </c>
      <c r="N52" s="1">
        <f>N19+N37</f>
        <v>0</v>
      </c>
      <c r="O52" s="1">
        <f>O19+O37</f>
        <v>0</v>
      </c>
      <c r="P52" s="1" t="str">
        <f>IF(O52=0,"       -",O52/N52)</f>
        <v xml:space="preserve">       -</v>
      </c>
      <c r="Q52" s="44">
        <f>Q19+Q37</f>
        <v>0</v>
      </c>
      <c r="R52" s="229">
        <f>R19+R37</f>
        <v>0</v>
      </c>
      <c r="S52" s="232"/>
    </row>
  </sheetData>
  <mergeCells count="3">
    <mergeCell ref="A30:B30"/>
    <mergeCell ref="A49:B49"/>
    <mergeCell ref="A34:A37"/>
  </mergeCells>
  <phoneticPr fontId="1"/>
  <pageMargins left="0.19685039370078741" right="0.19685039370078741" top="0.78740157480314965" bottom="0.19685039370078741" header="0.98425196850393692" footer="0"/>
  <pageSetup paperSize="9" scale="74"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4"/>
  <sheetViews>
    <sheetView workbookViewId="0">
      <pane xSplit="3" ySplit="4" topLeftCell="D5" activePane="bottomRight" state="frozen"/>
      <selection activeCell="B123" sqref="B123"/>
      <selection pane="topRight" activeCell="B123" sqref="B123"/>
      <selection pane="bottomLeft" activeCell="B123" sqref="B123"/>
      <selection pane="bottomRight" activeCell="B123" sqref="B123"/>
    </sheetView>
  </sheetViews>
  <sheetFormatPr defaultRowHeight="13.5" x14ac:dyDescent="0.15"/>
  <cols>
    <col min="1" max="1" width="4.625" style="207" customWidth="1"/>
    <col min="2" max="2" width="23.25" style="207" customWidth="1"/>
    <col min="3" max="4" width="8.625" style="1" customWidth="1"/>
    <col min="5" max="5" width="13.625" style="1" bestFit="1" customWidth="1"/>
    <col min="6" max="6" width="10.25" style="1" customWidth="1"/>
    <col min="7" max="7" width="14.125" style="1" customWidth="1"/>
    <col min="8" max="8" width="13.125" style="1" bestFit="1" customWidth="1"/>
    <col min="9" max="9" width="9" style="1" customWidth="1"/>
    <col min="10" max="10" width="11" style="1" bestFit="1" customWidth="1"/>
    <col min="11" max="11" width="9" style="1" customWidth="1"/>
    <col min="12" max="16384" width="9" style="1"/>
  </cols>
  <sheetData>
    <row r="1" spans="1:8" x14ac:dyDescent="0.15">
      <c r="A1" s="209" t="s">
        <v>123</v>
      </c>
    </row>
    <row r="3" spans="1:8" s="208" customFormat="1" ht="36" x14ac:dyDescent="0.15">
      <c r="B3" s="216"/>
      <c r="C3" s="221" t="s">
        <v>104</v>
      </c>
      <c r="D3" s="208" t="s">
        <v>90</v>
      </c>
      <c r="E3" s="208" t="s">
        <v>91</v>
      </c>
      <c r="F3" s="208" t="s">
        <v>93</v>
      </c>
      <c r="G3" s="216" t="s">
        <v>101</v>
      </c>
      <c r="H3" s="216" t="s">
        <v>124</v>
      </c>
    </row>
    <row r="4" spans="1:8" s="207" customFormat="1" ht="13.5" customHeight="1" x14ac:dyDescent="0.15">
      <c r="A4" s="210"/>
      <c r="B4" s="217"/>
      <c r="C4" s="222" t="s">
        <v>88</v>
      </c>
      <c r="D4" s="210" t="s">
        <v>31</v>
      </c>
      <c r="E4" s="210" t="s">
        <v>92</v>
      </c>
      <c r="F4" s="210" t="s">
        <v>94</v>
      </c>
      <c r="G4" s="217" t="s">
        <v>102</v>
      </c>
      <c r="H4" s="217" t="s">
        <v>125</v>
      </c>
    </row>
    <row r="5" spans="1:8" x14ac:dyDescent="0.15">
      <c r="B5" s="218"/>
      <c r="C5" s="223"/>
      <c r="G5" s="229"/>
      <c r="H5" s="229"/>
    </row>
    <row r="6" spans="1:8" x14ac:dyDescent="0.15">
      <c r="A6" s="207" t="s">
        <v>4</v>
      </c>
      <c r="B6" s="218"/>
      <c r="C6" s="223"/>
      <c r="G6" s="229"/>
      <c r="H6" s="229"/>
    </row>
    <row r="7" spans="1:8" x14ac:dyDescent="0.15">
      <c r="B7" s="218"/>
      <c r="C7" s="223"/>
      <c r="G7" s="229"/>
      <c r="H7" s="229"/>
    </row>
    <row r="8" spans="1:8" x14ac:dyDescent="0.15">
      <c r="A8" s="207" t="s">
        <v>5</v>
      </c>
      <c r="B8" s="218"/>
      <c r="C8" s="223"/>
      <c r="G8" s="229"/>
      <c r="H8" s="229"/>
    </row>
    <row r="9" spans="1:8" x14ac:dyDescent="0.15">
      <c r="A9" s="207" t="s">
        <v>8</v>
      </c>
      <c r="B9" s="218"/>
      <c r="C9" s="223">
        <v>7500</v>
      </c>
      <c r="D9" s="1">
        <v>0</v>
      </c>
      <c r="E9" s="1">
        <v>0</v>
      </c>
      <c r="F9" s="224" t="str">
        <f t="shared" ref="F9:F20" si="0">IF(E9=0,"       -",E9/D9)</f>
        <v xml:space="preserve">       -</v>
      </c>
      <c r="G9" s="230">
        <f t="shared" ref="G9:G19" si="1">C9*D9</f>
        <v>0</v>
      </c>
      <c r="H9" s="230">
        <f t="shared" ref="H9:H19" si="2">E9-G9</f>
        <v>0</v>
      </c>
    </row>
    <row r="10" spans="1:8" x14ac:dyDescent="0.15">
      <c r="A10" s="207" t="s">
        <v>12</v>
      </c>
      <c r="B10" s="218"/>
      <c r="C10" s="223">
        <v>8500</v>
      </c>
      <c r="D10" s="1">
        <v>2</v>
      </c>
      <c r="E10" s="1">
        <v>18600</v>
      </c>
      <c r="F10" s="224">
        <f t="shared" si="0"/>
        <v>9300</v>
      </c>
      <c r="G10" s="230">
        <f t="shared" si="1"/>
        <v>17000</v>
      </c>
      <c r="H10" s="230">
        <f t="shared" si="2"/>
        <v>1600</v>
      </c>
    </row>
    <row r="11" spans="1:8" x14ac:dyDescent="0.15">
      <c r="A11" s="207" t="s">
        <v>10</v>
      </c>
      <c r="B11" s="218"/>
      <c r="C11" s="223">
        <v>9500</v>
      </c>
      <c r="D11" s="1">
        <v>139</v>
      </c>
      <c r="E11" s="1">
        <v>1445600</v>
      </c>
      <c r="F11" s="224">
        <f t="shared" si="0"/>
        <v>10400</v>
      </c>
      <c r="G11" s="230">
        <f t="shared" si="1"/>
        <v>1320500</v>
      </c>
      <c r="H11" s="230">
        <f t="shared" si="2"/>
        <v>125100</v>
      </c>
    </row>
    <row r="12" spans="1:8" x14ac:dyDescent="0.15">
      <c r="A12" s="207" t="s">
        <v>13</v>
      </c>
      <c r="B12" s="218"/>
      <c r="C12" s="223">
        <v>13800</v>
      </c>
      <c r="D12" s="1">
        <v>98</v>
      </c>
      <c r="E12" s="1">
        <v>1479800</v>
      </c>
      <c r="F12" s="224">
        <f t="shared" si="0"/>
        <v>15100</v>
      </c>
      <c r="G12" s="230">
        <f t="shared" si="1"/>
        <v>1352400</v>
      </c>
      <c r="H12" s="230">
        <f t="shared" si="2"/>
        <v>127400</v>
      </c>
    </row>
    <row r="13" spans="1:8" x14ac:dyDescent="0.15">
      <c r="A13" s="207" t="s">
        <v>1</v>
      </c>
      <c r="B13" s="218"/>
      <c r="C13" s="223">
        <v>15700</v>
      </c>
      <c r="D13" s="1">
        <v>62</v>
      </c>
      <c r="E13" s="1">
        <v>1066400</v>
      </c>
      <c r="F13" s="224">
        <f t="shared" si="0"/>
        <v>17200</v>
      </c>
      <c r="G13" s="230">
        <f t="shared" si="1"/>
        <v>973400</v>
      </c>
      <c r="H13" s="230">
        <f t="shared" si="2"/>
        <v>93000</v>
      </c>
    </row>
    <row r="14" spans="1:8" x14ac:dyDescent="0.15">
      <c r="A14" s="207" t="s">
        <v>17</v>
      </c>
      <c r="B14" s="218"/>
      <c r="C14" s="223">
        <v>17900</v>
      </c>
      <c r="D14" s="1">
        <v>0</v>
      </c>
      <c r="E14" s="1">
        <v>0</v>
      </c>
      <c r="F14" s="224" t="str">
        <f t="shared" si="0"/>
        <v xml:space="preserve">       -</v>
      </c>
      <c r="G14" s="230">
        <f t="shared" si="1"/>
        <v>0</v>
      </c>
      <c r="H14" s="230">
        <f t="shared" si="2"/>
        <v>0</v>
      </c>
    </row>
    <row r="15" spans="1:8" x14ac:dyDescent="0.15">
      <c r="A15" s="207" t="s">
        <v>20</v>
      </c>
      <c r="B15" s="218"/>
      <c r="C15" s="223">
        <v>20500</v>
      </c>
      <c r="D15" s="1">
        <v>0</v>
      </c>
      <c r="E15" s="1">
        <v>0</v>
      </c>
      <c r="F15" s="224" t="str">
        <f t="shared" si="0"/>
        <v xml:space="preserve">       -</v>
      </c>
      <c r="G15" s="230">
        <f t="shared" si="1"/>
        <v>0</v>
      </c>
      <c r="H15" s="230">
        <f t="shared" si="2"/>
        <v>0</v>
      </c>
    </row>
    <row r="16" spans="1:8" x14ac:dyDescent="0.15">
      <c r="A16" s="207" t="s">
        <v>21</v>
      </c>
      <c r="B16" s="218"/>
      <c r="C16" s="223">
        <v>23600</v>
      </c>
      <c r="D16" s="1">
        <v>2</v>
      </c>
      <c r="E16" s="1">
        <v>51800</v>
      </c>
      <c r="F16" s="224">
        <f t="shared" si="0"/>
        <v>25900</v>
      </c>
      <c r="G16" s="230">
        <f t="shared" si="1"/>
        <v>47200</v>
      </c>
      <c r="H16" s="230">
        <f t="shared" si="2"/>
        <v>4600</v>
      </c>
    </row>
    <row r="17" spans="1:8" x14ac:dyDescent="0.15">
      <c r="A17" s="207" t="s">
        <v>23</v>
      </c>
      <c r="B17" s="218"/>
      <c r="C17" s="223">
        <v>27200</v>
      </c>
      <c r="D17" s="1">
        <v>0</v>
      </c>
      <c r="E17" s="1">
        <v>0</v>
      </c>
      <c r="F17" s="224" t="str">
        <f t="shared" si="0"/>
        <v xml:space="preserve">       -</v>
      </c>
      <c r="G17" s="230">
        <f t="shared" si="1"/>
        <v>0</v>
      </c>
      <c r="H17" s="230">
        <f t="shared" si="2"/>
        <v>0</v>
      </c>
    </row>
    <row r="18" spans="1:8" x14ac:dyDescent="0.15">
      <c r="A18" s="207" t="s">
        <v>24</v>
      </c>
      <c r="B18" s="218"/>
      <c r="C18" s="223">
        <v>40700</v>
      </c>
      <c r="D18" s="1">
        <v>0</v>
      </c>
      <c r="E18" s="1">
        <v>0</v>
      </c>
      <c r="F18" s="224" t="str">
        <f t="shared" si="0"/>
        <v xml:space="preserve">       -</v>
      </c>
      <c r="G18" s="230">
        <f t="shared" si="1"/>
        <v>0</v>
      </c>
      <c r="H18" s="230">
        <f t="shared" si="2"/>
        <v>0</v>
      </c>
    </row>
    <row r="19" spans="1:8" x14ac:dyDescent="0.15">
      <c r="A19" s="207" t="s">
        <v>26</v>
      </c>
      <c r="B19" s="218"/>
      <c r="C19" s="223">
        <v>7500</v>
      </c>
      <c r="D19" s="1">
        <v>0</v>
      </c>
      <c r="E19" s="1">
        <v>0</v>
      </c>
      <c r="F19" s="224" t="str">
        <f t="shared" si="0"/>
        <v xml:space="preserve">       -</v>
      </c>
      <c r="G19" s="230">
        <f t="shared" si="1"/>
        <v>0</v>
      </c>
      <c r="H19" s="230">
        <f t="shared" si="2"/>
        <v>0</v>
      </c>
    </row>
    <row r="20" spans="1:8" x14ac:dyDescent="0.15">
      <c r="A20" s="207" t="s">
        <v>3</v>
      </c>
      <c r="B20" s="218"/>
      <c r="C20" s="223"/>
      <c r="D20" s="224">
        <f>SUM(D9:D19)</f>
        <v>303</v>
      </c>
      <c r="E20" s="224">
        <f>SUM(E9:E19)</f>
        <v>4062200</v>
      </c>
      <c r="F20" s="224">
        <f t="shared" si="0"/>
        <v>13406.600660066006</v>
      </c>
      <c r="G20" s="230">
        <f>SUM(G9:G19)</f>
        <v>3710500</v>
      </c>
      <c r="H20" s="230">
        <f>SUM(H9:H19)</f>
        <v>351700</v>
      </c>
    </row>
    <row r="21" spans="1:8" x14ac:dyDescent="0.15">
      <c r="B21" s="218"/>
      <c r="C21" s="223"/>
      <c r="G21" s="229"/>
      <c r="H21" s="229"/>
    </row>
    <row r="22" spans="1:8" x14ac:dyDescent="0.15">
      <c r="A22" s="207" t="s">
        <v>16</v>
      </c>
      <c r="B22" s="218"/>
      <c r="C22" s="223"/>
      <c r="G22" s="229"/>
      <c r="H22" s="229"/>
    </row>
    <row r="23" spans="1:8" x14ac:dyDescent="0.15">
      <c r="A23" s="207" t="s">
        <v>8</v>
      </c>
      <c r="B23" s="218"/>
      <c r="C23" s="223">
        <v>29500</v>
      </c>
      <c r="D23" s="1">
        <v>2367</v>
      </c>
      <c r="E23" s="1">
        <v>76690800</v>
      </c>
      <c r="F23" s="224">
        <f t="shared" ref="F23:F34" si="3">IF(E23=0,"       -",E23/D23)</f>
        <v>32400</v>
      </c>
      <c r="G23" s="230">
        <f t="shared" ref="G23:G33" si="4">C23*D23</f>
        <v>69826500</v>
      </c>
      <c r="H23" s="230">
        <f t="shared" ref="H23:H33" si="5">E23-G23</f>
        <v>6864300</v>
      </c>
    </row>
    <row r="24" spans="1:8" x14ac:dyDescent="0.15">
      <c r="A24" s="207" t="s">
        <v>12</v>
      </c>
      <c r="B24" s="218"/>
      <c r="C24" s="223">
        <v>34500</v>
      </c>
      <c r="D24" s="1">
        <v>12443</v>
      </c>
      <c r="E24" s="1">
        <v>471589700</v>
      </c>
      <c r="F24" s="224">
        <f t="shared" si="3"/>
        <v>37900</v>
      </c>
      <c r="G24" s="230">
        <f t="shared" si="4"/>
        <v>429283500</v>
      </c>
      <c r="H24" s="230">
        <f t="shared" si="5"/>
        <v>42306200</v>
      </c>
    </row>
    <row r="25" spans="1:8" x14ac:dyDescent="0.15">
      <c r="A25" s="207" t="s">
        <v>10</v>
      </c>
      <c r="B25" s="218"/>
      <c r="C25" s="223">
        <v>39500</v>
      </c>
      <c r="D25" s="1">
        <v>20128</v>
      </c>
      <c r="E25" s="1">
        <v>873555200</v>
      </c>
      <c r="F25" s="224">
        <f t="shared" si="3"/>
        <v>43400</v>
      </c>
      <c r="G25" s="230">
        <f t="shared" si="4"/>
        <v>795056000</v>
      </c>
      <c r="H25" s="230">
        <f t="shared" si="5"/>
        <v>78499200</v>
      </c>
    </row>
    <row r="26" spans="1:8" x14ac:dyDescent="0.15">
      <c r="A26" s="207" t="s">
        <v>13</v>
      </c>
      <c r="B26" s="218"/>
      <c r="C26" s="223">
        <v>45000</v>
      </c>
      <c r="D26" s="1">
        <v>9647</v>
      </c>
      <c r="E26" s="1">
        <v>477526500</v>
      </c>
      <c r="F26" s="224">
        <f t="shared" si="3"/>
        <v>49500</v>
      </c>
      <c r="G26" s="230">
        <f t="shared" si="4"/>
        <v>434115000</v>
      </c>
      <c r="H26" s="230">
        <f t="shared" si="5"/>
        <v>43411500</v>
      </c>
    </row>
    <row r="27" spans="1:8" x14ac:dyDescent="0.15">
      <c r="A27" s="207" t="s">
        <v>1</v>
      </c>
      <c r="B27" s="218"/>
      <c r="C27" s="223">
        <v>51000</v>
      </c>
      <c r="D27" s="1">
        <v>7181</v>
      </c>
      <c r="E27" s="1">
        <v>402854100</v>
      </c>
      <c r="F27" s="224">
        <f t="shared" si="3"/>
        <v>56100</v>
      </c>
      <c r="G27" s="230">
        <f t="shared" si="4"/>
        <v>366231000</v>
      </c>
      <c r="H27" s="230">
        <f t="shared" si="5"/>
        <v>36623100</v>
      </c>
    </row>
    <row r="28" spans="1:8" x14ac:dyDescent="0.15">
      <c r="A28" s="207" t="s">
        <v>17</v>
      </c>
      <c r="B28" s="218"/>
      <c r="C28" s="223">
        <v>58000</v>
      </c>
      <c r="D28" s="1">
        <v>1853</v>
      </c>
      <c r="E28" s="1">
        <v>118221400</v>
      </c>
      <c r="F28" s="224">
        <f t="shared" si="3"/>
        <v>63800</v>
      </c>
      <c r="G28" s="230">
        <f t="shared" si="4"/>
        <v>107474000</v>
      </c>
      <c r="H28" s="230">
        <f t="shared" si="5"/>
        <v>10747400</v>
      </c>
    </row>
    <row r="29" spans="1:8" x14ac:dyDescent="0.15">
      <c r="A29" s="207" t="s">
        <v>20</v>
      </c>
      <c r="B29" s="218"/>
      <c r="C29" s="223">
        <v>66500</v>
      </c>
      <c r="D29" s="1">
        <v>947</v>
      </c>
      <c r="E29" s="1">
        <v>69225700</v>
      </c>
      <c r="F29" s="224">
        <f t="shared" si="3"/>
        <v>73100</v>
      </c>
      <c r="G29" s="230">
        <f t="shared" si="4"/>
        <v>62975500</v>
      </c>
      <c r="H29" s="230">
        <f t="shared" si="5"/>
        <v>6250200</v>
      </c>
    </row>
    <row r="30" spans="1:8" x14ac:dyDescent="0.15">
      <c r="A30" s="207" t="s">
        <v>21</v>
      </c>
      <c r="B30" s="218"/>
      <c r="C30" s="223">
        <v>76500</v>
      </c>
      <c r="D30" s="1">
        <v>298</v>
      </c>
      <c r="E30" s="1">
        <v>25061800</v>
      </c>
      <c r="F30" s="224">
        <f t="shared" si="3"/>
        <v>84100</v>
      </c>
      <c r="G30" s="230">
        <f t="shared" si="4"/>
        <v>22797000</v>
      </c>
      <c r="H30" s="230">
        <f t="shared" si="5"/>
        <v>2264800</v>
      </c>
    </row>
    <row r="31" spans="1:8" x14ac:dyDescent="0.15">
      <c r="A31" s="207" t="s">
        <v>23</v>
      </c>
      <c r="B31" s="218"/>
      <c r="C31" s="223">
        <v>88000</v>
      </c>
      <c r="D31" s="1">
        <v>184</v>
      </c>
      <c r="E31" s="1">
        <v>17811200</v>
      </c>
      <c r="F31" s="224">
        <f t="shared" si="3"/>
        <v>96800</v>
      </c>
      <c r="G31" s="230">
        <f t="shared" si="4"/>
        <v>16192000</v>
      </c>
      <c r="H31" s="230">
        <f t="shared" si="5"/>
        <v>1619200</v>
      </c>
    </row>
    <row r="32" spans="1:8" x14ac:dyDescent="0.15">
      <c r="A32" s="207" t="s">
        <v>24</v>
      </c>
      <c r="B32" s="218"/>
      <c r="C32" s="223">
        <v>111000</v>
      </c>
      <c r="D32" s="1">
        <v>7</v>
      </c>
      <c r="E32" s="1">
        <v>854700</v>
      </c>
      <c r="F32" s="224">
        <f t="shared" si="3"/>
        <v>122100</v>
      </c>
      <c r="G32" s="230">
        <f t="shared" si="4"/>
        <v>777000</v>
      </c>
      <c r="H32" s="230">
        <f t="shared" si="5"/>
        <v>77700</v>
      </c>
    </row>
    <row r="33" spans="1:8" x14ac:dyDescent="0.15">
      <c r="A33" s="207" t="s">
        <v>26</v>
      </c>
      <c r="B33" s="218"/>
      <c r="C33" s="223">
        <v>29500</v>
      </c>
      <c r="D33" s="1">
        <v>0</v>
      </c>
      <c r="E33" s="1">
        <v>0</v>
      </c>
      <c r="F33" s="224" t="str">
        <f t="shared" si="3"/>
        <v xml:space="preserve">       -</v>
      </c>
      <c r="G33" s="230">
        <f t="shared" si="4"/>
        <v>0</v>
      </c>
      <c r="H33" s="230">
        <f t="shared" si="5"/>
        <v>0</v>
      </c>
    </row>
    <row r="34" spans="1:8" x14ac:dyDescent="0.15">
      <c r="A34" s="207" t="s">
        <v>32</v>
      </c>
      <c r="B34" s="218"/>
      <c r="C34" s="223"/>
      <c r="D34" s="224">
        <f>SUM(D23:D33)</f>
        <v>55055</v>
      </c>
      <c r="E34" s="224">
        <f>SUM(E23:E33)</f>
        <v>2533391100</v>
      </c>
      <c r="F34" s="224">
        <f t="shared" si="3"/>
        <v>46015.640722913449</v>
      </c>
      <c r="G34" s="230">
        <f>SUM(G23:G33)</f>
        <v>2304727500</v>
      </c>
      <c r="H34" s="230">
        <f>SUM(H23:H33)</f>
        <v>228663600</v>
      </c>
    </row>
    <row r="35" spans="1:8" x14ac:dyDescent="0.15">
      <c r="B35" s="218"/>
      <c r="C35" s="223"/>
      <c r="G35" s="229"/>
      <c r="H35" s="229"/>
    </row>
    <row r="36" spans="1:8" x14ac:dyDescent="0.15">
      <c r="A36" s="207" t="s">
        <v>34</v>
      </c>
      <c r="B36" s="218"/>
      <c r="C36" s="223"/>
      <c r="D36" s="1">
        <f>D20+D34</f>
        <v>55358</v>
      </c>
      <c r="E36" s="1">
        <f>E20+E34</f>
        <v>2537453300</v>
      </c>
      <c r="F36" s="1">
        <f>IF(E36=0,"       -",E36/D36)</f>
        <v>45837.156327902019</v>
      </c>
      <c r="G36" s="229">
        <f>G20+G34</f>
        <v>2308438000</v>
      </c>
      <c r="H36" s="229">
        <f>H20+H34</f>
        <v>229015300</v>
      </c>
    </row>
    <row r="37" spans="1:8" x14ac:dyDescent="0.15">
      <c r="B37" s="218"/>
      <c r="C37" s="223"/>
      <c r="G37" s="229"/>
      <c r="H37" s="229"/>
    </row>
    <row r="38" spans="1:8" x14ac:dyDescent="0.15">
      <c r="B38" s="218"/>
      <c r="C38" s="223"/>
      <c r="G38" s="229"/>
      <c r="H38" s="229"/>
    </row>
    <row r="39" spans="1:8" x14ac:dyDescent="0.15">
      <c r="A39" s="207" t="s">
        <v>6</v>
      </c>
      <c r="B39" s="218"/>
      <c r="C39" s="223"/>
      <c r="G39" s="229"/>
      <c r="H39" s="229"/>
    </row>
    <row r="40" spans="1:8" x14ac:dyDescent="0.15">
      <c r="B40" s="218"/>
      <c r="C40" s="223"/>
      <c r="G40" s="229"/>
      <c r="H40" s="229"/>
    </row>
    <row r="41" spans="1:8" x14ac:dyDescent="0.15">
      <c r="A41" s="207" t="s">
        <v>56</v>
      </c>
      <c r="B41" s="218"/>
      <c r="C41" s="223"/>
      <c r="G41" s="229"/>
      <c r="H41" s="229"/>
    </row>
    <row r="42" spans="1:8" x14ac:dyDescent="0.15">
      <c r="A42" s="336" t="s">
        <v>54</v>
      </c>
      <c r="B42" s="218" t="s">
        <v>40</v>
      </c>
      <c r="C42" s="223">
        <v>6500</v>
      </c>
      <c r="D42" s="1">
        <v>20</v>
      </c>
      <c r="E42" s="1">
        <v>142000</v>
      </c>
      <c r="F42" s="224">
        <f t="shared" ref="F42:F68" si="6">IF(E42=0,"       -",E42/D42)</f>
        <v>7100</v>
      </c>
      <c r="G42" s="230">
        <f t="shared" ref="G42:G55" si="7">C42*D42</f>
        <v>130000</v>
      </c>
      <c r="H42" s="230">
        <f t="shared" ref="H42:H55" si="8">E42-G42</f>
        <v>12000</v>
      </c>
    </row>
    <row r="43" spans="1:8" x14ac:dyDescent="0.15">
      <c r="A43" s="342"/>
      <c r="B43" s="218" t="s">
        <v>41</v>
      </c>
      <c r="C43" s="223">
        <v>9000</v>
      </c>
      <c r="D43" s="1">
        <v>330</v>
      </c>
      <c r="E43" s="1">
        <v>3267000</v>
      </c>
      <c r="F43" s="224">
        <f t="shared" si="6"/>
        <v>9900</v>
      </c>
      <c r="G43" s="230">
        <f t="shared" si="7"/>
        <v>2970000</v>
      </c>
      <c r="H43" s="230">
        <f t="shared" si="8"/>
        <v>297000</v>
      </c>
    </row>
    <row r="44" spans="1:8" x14ac:dyDescent="0.15">
      <c r="A44" s="342"/>
      <c r="B44" s="218" t="s">
        <v>44</v>
      </c>
      <c r="C44" s="223">
        <v>12000</v>
      </c>
      <c r="D44" s="1">
        <v>179</v>
      </c>
      <c r="E44" s="1">
        <v>2362800</v>
      </c>
      <c r="F44" s="224">
        <f t="shared" si="6"/>
        <v>13200</v>
      </c>
      <c r="G44" s="230">
        <f t="shared" si="7"/>
        <v>2148000</v>
      </c>
      <c r="H44" s="230">
        <f t="shared" si="8"/>
        <v>214800</v>
      </c>
    </row>
    <row r="45" spans="1:8" x14ac:dyDescent="0.15">
      <c r="A45" s="342"/>
      <c r="B45" s="218" t="s">
        <v>46</v>
      </c>
      <c r="C45" s="223">
        <v>15000</v>
      </c>
      <c r="D45" s="1">
        <v>268</v>
      </c>
      <c r="E45" s="1">
        <v>4422000</v>
      </c>
      <c r="F45" s="224">
        <f t="shared" si="6"/>
        <v>16500</v>
      </c>
      <c r="G45" s="230">
        <f t="shared" si="7"/>
        <v>4020000</v>
      </c>
      <c r="H45" s="230">
        <f t="shared" si="8"/>
        <v>402000</v>
      </c>
    </row>
    <row r="46" spans="1:8" x14ac:dyDescent="0.15">
      <c r="A46" s="342"/>
      <c r="B46" s="218" t="s">
        <v>49</v>
      </c>
      <c r="C46" s="223">
        <v>18500</v>
      </c>
      <c r="D46" s="1">
        <v>44</v>
      </c>
      <c r="E46" s="1">
        <v>893200</v>
      </c>
      <c r="F46" s="224">
        <f t="shared" si="6"/>
        <v>20300</v>
      </c>
      <c r="G46" s="230">
        <f t="shared" si="7"/>
        <v>814000</v>
      </c>
      <c r="H46" s="230">
        <f t="shared" si="8"/>
        <v>79200</v>
      </c>
    </row>
    <row r="47" spans="1:8" x14ac:dyDescent="0.15">
      <c r="A47" s="342"/>
      <c r="B47" s="218" t="s">
        <v>50</v>
      </c>
      <c r="C47" s="223">
        <v>22000</v>
      </c>
      <c r="D47" s="1">
        <v>23</v>
      </c>
      <c r="E47" s="1">
        <v>556600</v>
      </c>
      <c r="F47" s="224">
        <f t="shared" si="6"/>
        <v>24200</v>
      </c>
      <c r="G47" s="230">
        <f t="shared" si="7"/>
        <v>506000</v>
      </c>
      <c r="H47" s="230">
        <f t="shared" si="8"/>
        <v>50600</v>
      </c>
    </row>
    <row r="48" spans="1:8" x14ac:dyDescent="0.15">
      <c r="A48" s="342"/>
      <c r="B48" s="218" t="s">
        <v>15</v>
      </c>
      <c r="C48" s="223">
        <v>25500</v>
      </c>
      <c r="D48" s="1">
        <v>66</v>
      </c>
      <c r="E48" s="1">
        <v>1848000</v>
      </c>
      <c r="F48" s="224">
        <f t="shared" si="6"/>
        <v>28000</v>
      </c>
      <c r="G48" s="230">
        <f t="shared" si="7"/>
        <v>1683000</v>
      </c>
      <c r="H48" s="230">
        <f t="shared" si="8"/>
        <v>165000</v>
      </c>
    </row>
    <row r="49" spans="1:8" x14ac:dyDescent="0.15">
      <c r="A49" s="342"/>
      <c r="B49" s="218" t="s">
        <v>0</v>
      </c>
      <c r="C49" s="223">
        <v>29500</v>
      </c>
      <c r="D49" s="1">
        <v>54</v>
      </c>
      <c r="E49" s="1">
        <v>1749600</v>
      </c>
      <c r="F49" s="224">
        <f t="shared" si="6"/>
        <v>32400</v>
      </c>
      <c r="G49" s="230">
        <f t="shared" si="7"/>
        <v>1593000</v>
      </c>
      <c r="H49" s="230">
        <f t="shared" si="8"/>
        <v>156600</v>
      </c>
    </row>
    <row r="50" spans="1:8" x14ac:dyDescent="0.15">
      <c r="A50" s="342"/>
      <c r="B50" s="218" t="s">
        <v>43</v>
      </c>
      <c r="C50" s="223">
        <v>34200</v>
      </c>
      <c r="D50" s="1">
        <v>112</v>
      </c>
      <c r="E50" s="1">
        <v>4200000</v>
      </c>
      <c r="F50" s="224">
        <f t="shared" si="6"/>
        <v>37500</v>
      </c>
      <c r="G50" s="230">
        <f t="shared" si="7"/>
        <v>3830400</v>
      </c>
      <c r="H50" s="230">
        <f t="shared" si="8"/>
        <v>369600</v>
      </c>
    </row>
    <row r="51" spans="1:8" x14ac:dyDescent="0.15">
      <c r="A51" s="342"/>
      <c r="B51" s="218" t="s">
        <v>14</v>
      </c>
      <c r="C51" s="223">
        <v>38900</v>
      </c>
      <c r="D51" s="1">
        <v>349</v>
      </c>
      <c r="E51" s="1">
        <v>14867400</v>
      </c>
      <c r="F51" s="224">
        <f t="shared" si="6"/>
        <v>42600</v>
      </c>
      <c r="G51" s="230">
        <f t="shared" si="7"/>
        <v>13576100</v>
      </c>
      <c r="H51" s="230">
        <f t="shared" si="8"/>
        <v>1291300</v>
      </c>
    </row>
    <row r="52" spans="1:8" x14ac:dyDescent="0.15">
      <c r="A52" s="342"/>
      <c r="B52" s="218" t="s">
        <v>22</v>
      </c>
      <c r="C52" s="223">
        <v>43600</v>
      </c>
      <c r="D52" s="1">
        <v>65</v>
      </c>
      <c r="E52" s="1">
        <v>3100500</v>
      </c>
      <c r="F52" s="224">
        <f t="shared" si="6"/>
        <v>47700</v>
      </c>
      <c r="G52" s="230">
        <f t="shared" si="7"/>
        <v>2834000</v>
      </c>
      <c r="H52" s="230">
        <f t="shared" si="8"/>
        <v>266500</v>
      </c>
    </row>
    <row r="53" spans="1:8" x14ac:dyDescent="0.15">
      <c r="A53" s="342"/>
      <c r="B53" s="218" t="s">
        <v>52</v>
      </c>
      <c r="C53" s="223">
        <v>48300</v>
      </c>
      <c r="D53" s="1">
        <v>73</v>
      </c>
      <c r="E53" s="1">
        <v>3854400</v>
      </c>
      <c r="F53" s="224">
        <f t="shared" si="6"/>
        <v>52800</v>
      </c>
      <c r="G53" s="230">
        <f t="shared" si="7"/>
        <v>3525900</v>
      </c>
      <c r="H53" s="230">
        <f t="shared" si="8"/>
        <v>328500</v>
      </c>
    </row>
    <row r="54" spans="1:8" x14ac:dyDescent="0.15">
      <c r="A54" s="342"/>
      <c r="B54" s="218" t="s">
        <v>11</v>
      </c>
      <c r="C54" s="223">
        <v>53000</v>
      </c>
      <c r="D54" s="1">
        <v>113</v>
      </c>
      <c r="E54" s="1">
        <v>6542700</v>
      </c>
      <c r="F54" s="224">
        <f t="shared" si="6"/>
        <v>57900</v>
      </c>
      <c r="G54" s="230">
        <f t="shared" si="7"/>
        <v>5989000</v>
      </c>
      <c r="H54" s="230">
        <f t="shared" si="8"/>
        <v>553700</v>
      </c>
    </row>
    <row r="55" spans="1:8" ht="13.5" customHeight="1" x14ac:dyDescent="0.15">
      <c r="A55" s="342"/>
      <c r="B55" s="218" t="s">
        <v>167</v>
      </c>
      <c r="C55" s="236">
        <v>57700</v>
      </c>
      <c r="D55" s="1">
        <v>183</v>
      </c>
      <c r="E55" s="1">
        <v>11962500</v>
      </c>
      <c r="F55" s="240">
        <f t="shared" si="6"/>
        <v>65368.852459016394</v>
      </c>
      <c r="G55" s="241">
        <f t="shared" si="7"/>
        <v>10559100</v>
      </c>
      <c r="H55" s="241">
        <f t="shared" si="8"/>
        <v>1403400</v>
      </c>
    </row>
    <row r="56" spans="1:8" x14ac:dyDescent="0.15">
      <c r="A56" s="342"/>
      <c r="B56" s="218"/>
      <c r="C56" s="237" t="s">
        <v>168</v>
      </c>
      <c r="F56" s="240" t="str">
        <f t="shared" si="6"/>
        <v xml:space="preserve">       -</v>
      </c>
      <c r="G56" s="242" t="s">
        <v>169</v>
      </c>
      <c r="H56" s="242" t="s">
        <v>169</v>
      </c>
    </row>
    <row r="57" spans="1:8" x14ac:dyDescent="0.15">
      <c r="A57" s="342"/>
      <c r="B57" s="218"/>
      <c r="C57" s="223">
        <v>67100</v>
      </c>
      <c r="F57" s="240" t="str">
        <f t="shared" si="6"/>
        <v xml:space="preserve">       -</v>
      </c>
      <c r="G57" s="242" t="s">
        <v>169</v>
      </c>
      <c r="H57" s="242" t="s">
        <v>169</v>
      </c>
    </row>
    <row r="58" spans="1:8" x14ac:dyDescent="0.15">
      <c r="A58" s="342"/>
      <c r="B58" s="218" t="s">
        <v>25</v>
      </c>
      <c r="C58" s="223"/>
      <c r="D58" s="224">
        <f>SUM(D42:D57)</f>
        <v>1879</v>
      </c>
      <c r="E58" s="224">
        <f>SUM(E42:E57)</f>
        <v>59768700</v>
      </c>
      <c r="F58" s="224">
        <f t="shared" si="6"/>
        <v>31808.781266631187</v>
      </c>
      <c r="G58" s="230">
        <f>SUM(G42:G57)</f>
        <v>54178500</v>
      </c>
      <c r="H58" s="230">
        <f>SUM(H42:H57)</f>
        <v>5590200</v>
      </c>
    </row>
    <row r="59" spans="1:8" x14ac:dyDescent="0.15">
      <c r="A59" s="336" t="s">
        <v>36</v>
      </c>
      <c r="B59" s="218" t="s">
        <v>97</v>
      </c>
      <c r="C59" s="223">
        <v>10200</v>
      </c>
      <c r="D59" s="1">
        <v>0</v>
      </c>
      <c r="E59" s="1">
        <v>0</v>
      </c>
      <c r="F59" s="224" t="str">
        <f t="shared" si="6"/>
        <v xml:space="preserve">       -</v>
      </c>
      <c r="G59" s="230">
        <f t="shared" ref="G59:G64" si="9">C59*D59</f>
        <v>0</v>
      </c>
      <c r="H59" s="230">
        <f t="shared" ref="H59:H64" si="10">E59-G59</f>
        <v>0</v>
      </c>
    </row>
    <row r="60" spans="1:8" x14ac:dyDescent="0.15">
      <c r="A60" s="335"/>
      <c r="B60" s="218" t="s">
        <v>98</v>
      </c>
      <c r="C60" s="223">
        <v>11200</v>
      </c>
      <c r="D60" s="1">
        <v>5</v>
      </c>
      <c r="E60" s="1">
        <v>61500</v>
      </c>
      <c r="F60" s="224">
        <f t="shared" si="6"/>
        <v>12300</v>
      </c>
      <c r="G60" s="230">
        <f t="shared" si="9"/>
        <v>56000</v>
      </c>
      <c r="H60" s="230">
        <f t="shared" si="10"/>
        <v>5500</v>
      </c>
    </row>
    <row r="61" spans="1:8" x14ac:dyDescent="0.15">
      <c r="A61" s="335"/>
      <c r="B61" s="218" t="s">
        <v>99</v>
      </c>
      <c r="C61" s="223">
        <v>12800</v>
      </c>
      <c r="D61" s="1">
        <v>34</v>
      </c>
      <c r="E61" s="1">
        <v>476000</v>
      </c>
      <c r="F61" s="224">
        <f t="shared" si="6"/>
        <v>14000</v>
      </c>
      <c r="G61" s="230">
        <f t="shared" si="9"/>
        <v>435200</v>
      </c>
      <c r="H61" s="230">
        <f t="shared" si="10"/>
        <v>40800</v>
      </c>
    </row>
    <row r="62" spans="1:8" x14ac:dyDescent="0.15">
      <c r="A62" s="335"/>
      <c r="B62" s="218" t="s">
        <v>100</v>
      </c>
      <c r="C62" s="223"/>
      <c r="D62" s="1">
        <v>0</v>
      </c>
      <c r="E62" s="1">
        <v>0</v>
      </c>
      <c r="F62" s="224" t="str">
        <f t="shared" si="6"/>
        <v xml:space="preserve">       -</v>
      </c>
      <c r="G62" s="230">
        <f t="shared" si="9"/>
        <v>0</v>
      </c>
      <c r="H62" s="230">
        <f t="shared" si="10"/>
        <v>0</v>
      </c>
    </row>
    <row r="63" spans="1:8" x14ac:dyDescent="0.15">
      <c r="A63" s="335"/>
      <c r="B63" s="218" t="s">
        <v>98</v>
      </c>
      <c r="C63" s="223"/>
      <c r="D63" s="1">
        <v>0</v>
      </c>
      <c r="E63" s="1">
        <v>0</v>
      </c>
      <c r="F63" s="224" t="str">
        <f t="shared" si="6"/>
        <v xml:space="preserve">       -</v>
      </c>
      <c r="G63" s="230">
        <f t="shared" si="9"/>
        <v>0</v>
      </c>
      <c r="H63" s="230">
        <f t="shared" si="10"/>
        <v>0</v>
      </c>
    </row>
    <row r="64" spans="1:8" x14ac:dyDescent="0.15">
      <c r="A64" s="335"/>
      <c r="B64" s="218" t="s">
        <v>99</v>
      </c>
      <c r="C64" s="223"/>
      <c r="D64" s="1">
        <v>3</v>
      </c>
      <c r="E64" s="1">
        <v>50400</v>
      </c>
      <c r="F64" s="224">
        <f t="shared" si="6"/>
        <v>16800</v>
      </c>
      <c r="G64" s="230">
        <f t="shared" si="9"/>
        <v>0</v>
      </c>
      <c r="H64" s="230">
        <f t="shared" si="10"/>
        <v>50400</v>
      </c>
    </row>
    <row r="65" spans="1:8" x14ac:dyDescent="0.15">
      <c r="A65" s="335"/>
      <c r="B65" s="218" t="s">
        <v>57</v>
      </c>
      <c r="C65" s="223"/>
      <c r="D65" s="224">
        <f>SUM(D59:D64)</f>
        <v>42</v>
      </c>
      <c r="E65" s="224">
        <f>SUM(E59:E64)</f>
        <v>587900</v>
      </c>
      <c r="F65" s="224">
        <f t="shared" si="6"/>
        <v>13997.619047619048</v>
      </c>
      <c r="G65" s="230">
        <f>SUM(G59:G64)</f>
        <v>491200</v>
      </c>
      <c r="H65" s="230">
        <f>SUM(H59:H64)</f>
        <v>96700</v>
      </c>
    </row>
    <row r="66" spans="1:8" x14ac:dyDescent="0.15">
      <c r="A66" s="338" t="s">
        <v>47</v>
      </c>
      <c r="B66" s="218" t="s">
        <v>58</v>
      </c>
      <c r="C66" s="223">
        <v>15100</v>
      </c>
      <c r="D66" s="1">
        <v>91</v>
      </c>
      <c r="E66" s="1">
        <v>1510600</v>
      </c>
      <c r="F66" s="224">
        <f t="shared" si="6"/>
        <v>16600</v>
      </c>
      <c r="G66" s="230">
        <f>C66*D66</f>
        <v>1374100</v>
      </c>
      <c r="H66" s="230">
        <f>E66-G66</f>
        <v>136500</v>
      </c>
    </row>
    <row r="67" spans="1:8" x14ac:dyDescent="0.15">
      <c r="A67" s="339"/>
      <c r="B67" s="218" t="s">
        <v>60</v>
      </c>
      <c r="C67" s="223"/>
      <c r="D67" s="1">
        <v>0</v>
      </c>
      <c r="E67" s="1">
        <v>0</v>
      </c>
      <c r="F67" s="224" t="str">
        <f t="shared" si="6"/>
        <v xml:space="preserve">       -</v>
      </c>
      <c r="G67" s="230">
        <f>C67*D67</f>
        <v>0</v>
      </c>
      <c r="H67" s="230">
        <f>E67-G67</f>
        <v>0</v>
      </c>
    </row>
    <row r="68" spans="1:8" x14ac:dyDescent="0.15">
      <c r="A68" s="207" t="s">
        <v>3</v>
      </c>
      <c r="B68" s="218"/>
      <c r="C68" s="223"/>
      <c r="D68" s="224">
        <f>SUM(D58,D65:D67)</f>
        <v>2012</v>
      </c>
      <c r="E68" s="224">
        <f>SUM(E58,E65:E67)</f>
        <v>61867200</v>
      </c>
      <c r="F68" s="224">
        <f t="shared" si="6"/>
        <v>30749.10536779324</v>
      </c>
      <c r="G68" s="230">
        <f>SUM(G58,G65:G67)</f>
        <v>56043800</v>
      </c>
      <c r="H68" s="230">
        <f>SUM(H58,H65:H67)</f>
        <v>5823400</v>
      </c>
    </row>
    <row r="69" spans="1:8" x14ac:dyDescent="0.15">
      <c r="B69" s="218"/>
      <c r="C69" s="223"/>
      <c r="G69" s="229"/>
      <c r="H69" s="229"/>
    </row>
    <row r="70" spans="1:8" x14ac:dyDescent="0.15">
      <c r="A70" s="207" t="s">
        <v>16</v>
      </c>
      <c r="B70" s="218"/>
      <c r="C70" s="223"/>
      <c r="G70" s="229"/>
      <c r="H70" s="229"/>
    </row>
    <row r="71" spans="1:8" x14ac:dyDescent="0.15">
      <c r="A71" s="336" t="s">
        <v>54</v>
      </c>
      <c r="B71" s="218" t="s">
        <v>40</v>
      </c>
      <c r="C71" s="223">
        <v>8000</v>
      </c>
      <c r="D71" s="1">
        <v>2005</v>
      </c>
      <c r="E71" s="1">
        <v>17644000</v>
      </c>
      <c r="F71" s="224">
        <f t="shared" ref="F71:F98" si="11">IF(E71=0,"       -",E71/D71)</f>
        <v>8800</v>
      </c>
      <c r="G71" s="230">
        <f t="shared" ref="G71:G84" si="12">C71*D71</f>
        <v>16040000</v>
      </c>
      <c r="H71" s="230">
        <f t="shared" ref="H71:H84" si="13">E71-G71</f>
        <v>1604000</v>
      </c>
    </row>
    <row r="72" spans="1:8" x14ac:dyDescent="0.15">
      <c r="A72" s="342"/>
      <c r="B72" s="218" t="s">
        <v>41</v>
      </c>
      <c r="C72" s="223">
        <v>11500</v>
      </c>
      <c r="D72" s="1">
        <v>9692</v>
      </c>
      <c r="E72" s="1">
        <v>122119200</v>
      </c>
      <c r="F72" s="224">
        <f t="shared" si="11"/>
        <v>12600</v>
      </c>
      <c r="G72" s="230">
        <f t="shared" si="12"/>
        <v>111458000</v>
      </c>
      <c r="H72" s="230">
        <f t="shared" si="13"/>
        <v>10661200</v>
      </c>
    </row>
    <row r="73" spans="1:8" x14ac:dyDescent="0.15">
      <c r="A73" s="342"/>
      <c r="B73" s="218" t="s">
        <v>44</v>
      </c>
      <c r="C73" s="223">
        <v>16000</v>
      </c>
      <c r="D73" s="1">
        <v>1746</v>
      </c>
      <c r="E73" s="1">
        <v>30729600</v>
      </c>
      <c r="F73" s="224">
        <f t="shared" si="11"/>
        <v>17600</v>
      </c>
      <c r="G73" s="230">
        <f t="shared" si="12"/>
        <v>27936000</v>
      </c>
      <c r="H73" s="230">
        <f t="shared" si="13"/>
        <v>2793600</v>
      </c>
    </row>
    <row r="74" spans="1:8" x14ac:dyDescent="0.15">
      <c r="A74" s="342"/>
      <c r="B74" s="218" t="s">
        <v>46</v>
      </c>
      <c r="C74" s="223">
        <v>20500</v>
      </c>
      <c r="D74" s="1">
        <v>1543</v>
      </c>
      <c r="E74" s="1">
        <v>34717500</v>
      </c>
      <c r="F74" s="224">
        <f t="shared" si="11"/>
        <v>22500</v>
      </c>
      <c r="G74" s="230">
        <f t="shared" si="12"/>
        <v>31631500</v>
      </c>
      <c r="H74" s="230">
        <f t="shared" si="13"/>
        <v>3086000</v>
      </c>
    </row>
    <row r="75" spans="1:8" x14ac:dyDescent="0.15">
      <c r="A75" s="342"/>
      <c r="B75" s="218" t="s">
        <v>49</v>
      </c>
      <c r="C75" s="223">
        <v>25500</v>
      </c>
      <c r="D75" s="1">
        <v>192</v>
      </c>
      <c r="E75" s="1">
        <v>5376000</v>
      </c>
      <c r="F75" s="224">
        <f t="shared" si="11"/>
        <v>28000</v>
      </c>
      <c r="G75" s="230">
        <f t="shared" si="12"/>
        <v>4896000</v>
      </c>
      <c r="H75" s="230">
        <f t="shared" si="13"/>
        <v>480000</v>
      </c>
    </row>
    <row r="76" spans="1:8" x14ac:dyDescent="0.15">
      <c r="A76" s="342"/>
      <c r="B76" s="218" t="s">
        <v>50</v>
      </c>
      <c r="C76" s="223">
        <v>30000</v>
      </c>
      <c r="D76" s="1">
        <v>69</v>
      </c>
      <c r="E76" s="1">
        <v>2277000</v>
      </c>
      <c r="F76" s="224">
        <f t="shared" si="11"/>
        <v>33000</v>
      </c>
      <c r="G76" s="230">
        <f t="shared" si="12"/>
        <v>2070000</v>
      </c>
      <c r="H76" s="230">
        <f t="shared" si="13"/>
        <v>207000</v>
      </c>
    </row>
    <row r="77" spans="1:8" x14ac:dyDescent="0.15">
      <c r="A77" s="342"/>
      <c r="B77" s="218" t="s">
        <v>15</v>
      </c>
      <c r="C77" s="223">
        <v>35000</v>
      </c>
      <c r="D77" s="1">
        <v>100</v>
      </c>
      <c r="E77" s="1">
        <v>3850000</v>
      </c>
      <c r="F77" s="224">
        <f t="shared" si="11"/>
        <v>38500</v>
      </c>
      <c r="G77" s="230">
        <f t="shared" si="12"/>
        <v>3500000</v>
      </c>
      <c r="H77" s="230">
        <f t="shared" si="13"/>
        <v>350000</v>
      </c>
    </row>
    <row r="78" spans="1:8" x14ac:dyDescent="0.15">
      <c r="A78" s="342"/>
      <c r="B78" s="218" t="s">
        <v>0</v>
      </c>
      <c r="C78" s="223">
        <v>40500</v>
      </c>
      <c r="D78" s="1">
        <v>115</v>
      </c>
      <c r="E78" s="1">
        <v>5117500</v>
      </c>
      <c r="F78" s="224">
        <f t="shared" si="11"/>
        <v>44500</v>
      </c>
      <c r="G78" s="230">
        <f t="shared" si="12"/>
        <v>4657500</v>
      </c>
      <c r="H78" s="230">
        <f t="shared" si="13"/>
        <v>460000</v>
      </c>
    </row>
    <row r="79" spans="1:8" x14ac:dyDescent="0.15">
      <c r="A79" s="342"/>
      <c r="B79" s="218" t="s">
        <v>43</v>
      </c>
      <c r="C79" s="223">
        <v>46800</v>
      </c>
      <c r="D79" s="1">
        <v>203</v>
      </c>
      <c r="E79" s="1">
        <v>10434200</v>
      </c>
      <c r="F79" s="224">
        <f t="shared" si="11"/>
        <v>51400</v>
      </c>
      <c r="G79" s="230">
        <f t="shared" si="12"/>
        <v>9500400</v>
      </c>
      <c r="H79" s="230">
        <f t="shared" si="13"/>
        <v>933800</v>
      </c>
    </row>
    <row r="80" spans="1:8" x14ac:dyDescent="0.15">
      <c r="A80" s="342"/>
      <c r="B80" s="218" t="s">
        <v>14</v>
      </c>
      <c r="C80" s="223">
        <v>53100</v>
      </c>
      <c r="D80" s="1">
        <v>338</v>
      </c>
      <c r="E80" s="1">
        <v>19705400</v>
      </c>
      <c r="F80" s="224">
        <f t="shared" si="11"/>
        <v>58300</v>
      </c>
      <c r="G80" s="230">
        <f t="shared" si="12"/>
        <v>17947800</v>
      </c>
      <c r="H80" s="230">
        <f t="shared" si="13"/>
        <v>1757600</v>
      </c>
    </row>
    <row r="81" spans="1:8" x14ac:dyDescent="0.15">
      <c r="A81" s="342"/>
      <c r="B81" s="218" t="s">
        <v>22</v>
      </c>
      <c r="C81" s="223">
        <v>59400</v>
      </c>
      <c r="D81" s="1">
        <v>55</v>
      </c>
      <c r="E81" s="1">
        <v>3586000</v>
      </c>
      <c r="F81" s="224">
        <f t="shared" si="11"/>
        <v>65200</v>
      </c>
      <c r="G81" s="230">
        <f t="shared" si="12"/>
        <v>3267000</v>
      </c>
      <c r="H81" s="230">
        <f t="shared" si="13"/>
        <v>319000</v>
      </c>
    </row>
    <row r="82" spans="1:8" x14ac:dyDescent="0.15">
      <c r="A82" s="342"/>
      <c r="B82" s="218" t="s">
        <v>52</v>
      </c>
      <c r="C82" s="223">
        <v>65700</v>
      </c>
      <c r="D82" s="1">
        <v>57</v>
      </c>
      <c r="E82" s="1">
        <v>4109700</v>
      </c>
      <c r="F82" s="224">
        <f t="shared" si="11"/>
        <v>72100</v>
      </c>
      <c r="G82" s="230">
        <f t="shared" si="12"/>
        <v>3744900</v>
      </c>
      <c r="H82" s="230">
        <f t="shared" si="13"/>
        <v>364800</v>
      </c>
    </row>
    <row r="83" spans="1:8" x14ac:dyDescent="0.15">
      <c r="A83" s="342"/>
      <c r="B83" s="218" t="s">
        <v>11</v>
      </c>
      <c r="C83" s="223">
        <v>72000</v>
      </c>
      <c r="D83" s="1">
        <v>77</v>
      </c>
      <c r="E83" s="1">
        <v>6083000</v>
      </c>
      <c r="F83" s="224">
        <f t="shared" si="11"/>
        <v>79000</v>
      </c>
      <c r="G83" s="230">
        <f t="shared" si="12"/>
        <v>5544000</v>
      </c>
      <c r="H83" s="230">
        <f t="shared" si="13"/>
        <v>539000</v>
      </c>
    </row>
    <row r="84" spans="1:8" x14ac:dyDescent="0.15">
      <c r="A84" s="342"/>
      <c r="B84" s="218" t="s">
        <v>167</v>
      </c>
      <c r="C84" s="223">
        <v>78300</v>
      </c>
      <c r="D84" s="1">
        <v>40</v>
      </c>
      <c r="E84" s="1">
        <v>3505000</v>
      </c>
      <c r="F84" s="240">
        <f t="shared" si="11"/>
        <v>87625</v>
      </c>
      <c r="G84" s="241">
        <f t="shared" si="12"/>
        <v>3132000</v>
      </c>
      <c r="H84" s="241">
        <f t="shared" si="13"/>
        <v>373000</v>
      </c>
    </row>
    <row r="85" spans="1:8" x14ac:dyDescent="0.15">
      <c r="A85" s="342"/>
      <c r="B85" s="218"/>
      <c r="C85" s="238" t="s">
        <v>170</v>
      </c>
      <c r="F85" s="240" t="str">
        <f t="shared" si="11"/>
        <v xml:space="preserve">       -</v>
      </c>
      <c r="G85" s="242" t="s">
        <v>169</v>
      </c>
      <c r="H85" s="242" t="s">
        <v>169</v>
      </c>
    </row>
    <row r="86" spans="1:8" x14ac:dyDescent="0.15">
      <c r="A86" s="342"/>
      <c r="B86" s="218" t="s">
        <v>25</v>
      </c>
      <c r="C86" s="223"/>
      <c r="D86" s="224">
        <f>SUM(D71:D85)</f>
        <v>16232</v>
      </c>
      <c r="E86" s="224">
        <f>SUM(E71:E85)</f>
        <v>269254100</v>
      </c>
      <c r="F86" s="224">
        <f t="shared" si="11"/>
        <v>16587.857318876293</v>
      </c>
      <c r="G86" s="230">
        <f>SUM(G71:G85)</f>
        <v>245325100</v>
      </c>
      <c r="H86" s="230">
        <f>SUM(H71:H85)</f>
        <v>23929000</v>
      </c>
    </row>
    <row r="87" spans="1:8" x14ac:dyDescent="0.15">
      <c r="A87" s="336" t="s">
        <v>36</v>
      </c>
      <c r="B87" s="218" t="s">
        <v>97</v>
      </c>
      <c r="C87" s="223">
        <v>13200</v>
      </c>
      <c r="D87" s="1">
        <v>0</v>
      </c>
      <c r="E87" s="1">
        <v>0</v>
      </c>
      <c r="F87" s="224" t="str">
        <f t="shared" si="11"/>
        <v xml:space="preserve">       -</v>
      </c>
      <c r="G87" s="230">
        <f t="shared" ref="G87:G92" si="14">C87*D87</f>
        <v>0</v>
      </c>
      <c r="H87" s="230">
        <f t="shared" ref="H87:H92" si="15">E87-G87</f>
        <v>0</v>
      </c>
    </row>
    <row r="88" spans="1:8" x14ac:dyDescent="0.15">
      <c r="A88" s="335"/>
      <c r="B88" s="218" t="s">
        <v>98</v>
      </c>
      <c r="C88" s="223">
        <v>14300</v>
      </c>
      <c r="D88" s="1">
        <v>336</v>
      </c>
      <c r="E88" s="1">
        <v>5275200</v>
      </c>
      <c r="F88" s="224">
        <f t="shared" si="11"/>
        <v>15700</v>
      </c>
      <c r="G88" s="230">
        <f t="shared" si="14"/>
        <v>4804800</v>
      </c>
      <c r="H88" s="230">
        <f t="shared" si="15"/>
        <v>470400</v>
      </c>
    </row>
    <row r="89" spans="1:8" x14ac:dyDescent="0.15">
      <c r="A89" s="335"/>
      <c r="B89" s="218" t="s">
        <v>99</v>
      </c>
      <c r="C89" s="223">
        <v>16000</v>
      </c>
      <c r="D89" s="1">
        <v>4801</v>
      </c>
      <c r="E89" s="1">
        <v>84497600</v>
      </c>
      <c r="F89" s="224">
        <f t="shared" si="11"/>
        <v>17600</v>
      </c>
      <c r="G89" s="230">
        <f t="shared" si="14"/>
        <v>76816000</v>
      </c>
      <c r="H89" s="230">
        <f t="shared" si="15"/>
        <v>7681600</v>
      </c>
    </row>
    <row r="90" spans="1:8" x14ac:dyDescent="0.15">
      <c r="A90" s="335"/>
      <c r="B90" s="218" t="s">
        <v>100</v>
      </c>
      <c r="C90" s="223"/>
      <c r="F90" s="224" t="str">
        <f t="shared" si="11"/>
        <v xml:space="preserve">       -</v>
      </c>
      <c r="G90" s="230">
        <f t="shared" si="14"/>
        <v>0</v>
      </c>
      <c r="H90" s="230">
        <f t="shared" si="15"/>
        <v>0</v>
      </c>
    </row>
    <row r="91" spans="1:8" x14ac:dyDescent="0.15">
      <c r="A91" s="335"/>
      <c r="B91" s="218" t="s">
        <v>98</v>
      </c>
      <c r="C91" s="223"/>
      <c r="D91" s="1">
        <v>0</v>
      </c>
      <c r="E91" s="1">
        <v>0</v>
      </c>
      <c r="F91" s="224" t="str">
        <f t="shared" si="11"/>
        <v xml:space="preserve">       -</v>
      </c>
      <c r="G91" s="230">
        <f t="shared" si="14"/>
        <v>0</v>
      </c>
      <c r="H91" s="230">
        <f t="shared" si="15"/>
        <v>0</v>
      </c>
    </row>
    <row r="92" spans="1:8" x14ac:dyDescent="0.15">
      <c r="A92" s="335"/>
      <c r="B92" s="218" t="s">
        <v>155</v>
      </c>
      <c r="C92" s="223">
        <v>19500</v>
      </c>
      <c r="D92" s="1">
        <v>591</v>
      </c>
      <c r="E92" s="1">
        <v>12712400</v>
      </c>
      <c r="F92" s="224">
        <f t="shared" si="11"/>
        <v>21509.983079526228</v>
      </c>
      <c r="G92" s="230">
        <f t="shared" si="14"/>
        <v>11524500</v>
      </c>
      <c r="H92" s="230">
        <f t="shared" si="15"/>
        <v>1187900</v>
      </c>
    </row>
    <row r="93" spans="1:8" x14ac:dyDescent="0.15">
      <c r="A93" s="335"/>
      <c r="B93" s="219" t="s">
        <v>172</v>
      </c>
      <c r="C93" s="237" t="s">
        <v>168</v>
      </c>
      <c r="F93" s="224" t="str">
        <f t="shared" si="11"/>
        <v xml:space="preserve">       -</v>
      </c>
      <c r="G93" s="243" t="s">
        <v>169</v>
      </c>
      <c r="H93" s="243" t="s">
        <v>169</v>
      </c>
    </row>
    <row r="94" spans="1:8" x14ac:dyDescent="0.15">
      <c r="A94" s="335"/>
      <c r="B94" s="220" t="s">
        <v>27</v>
      </c>
      <c r="C94" s="223">
        <v>67300</v>
      </c>
      <c r="F94" s="224" t="str">
        <f t="shared" si="11"/>
        <v xml:space="preserve">       -</v>
      </c>
      <c r="G94" s="230">
        <f>C94*D94</f>
        <v>0</v>
      </c>
      <c r="H94" s="230">
        <f>E94-G94</f>
        <v>0</v>
      </c>
    </row>
    <row r="95" spans="1:8" x14ac:dyDescent="0.15">
      <c r="A95" s="335"/>
      <c r="B95" s="218" t="s">
        <v>57</v>
      </c>
      <c r="C95" s="223"/>
      <c r="D95" s="224">
        <f>SUM(D87:D94)</f>
        <v>5728</v>
      </c>
      <c r="E95" s="224">
        <f>SUM(E87:E94)</f>
        <v>102485200</v>
      </c>
      <c r="F95" s="224">
        <f t="shared" si="11"/>
        <v>17891.969273743016</v>
      </c>
      <c r="G95" s="230">
        <f>SUM(G87:G93)</f>
        <v>93145300</v>
      </c>
      <c r="H95" s="230">
        <f>SUM(H87:H93)</f>
        <v>9339900</v>
      </c>
    </row>
    <row r="96" spans="1:8" x14ac:dyDescent="0.15">
      <c r="A96" s="340" t="s">
        <v>47</v>
      </c>
      <c r="B96" s="218" t="s">
        <v>58</v>
      </c>
      <c r="C96" s="223">
        <v>20600</v>
      </c>
      <c r="D96" s="1">
        <v>21</v>
      </c>
      <c r="E96" s="1">
        <v>474600</v>
      </c>
      <c r="F96" s="224">
        <f t="shared" si="11"/>
        <v>22600</v>
      </c>
      <c r="G96" s="230">
        <f>C96*D96</f>
        <v>432600</v>
      </c>
      <c r="H96" s="230">
        <f>E96-G96</f>
        <v>42000</v>
      </c>
    </row>
    <row r="97" spans="1:8" x14ac:dyDescent="0.15">
      <c r="A97" s="341"/>
      <c r="B97" s="218" t="s">
        <v>60</v>
      </c>
      <c r="C97" s="223"/>
      <c r="F97" s="224" t="str">
        <f t="shared" si="11"/>
        <v xml:space="preserve">       -</v>
      </c>
      <c r="G97" s="230">
        <f>C97*D97</f>
        <v>0</v>
      </c>
      <c r="H97" s="230">
        <f>E97-G97</f>
        <v>0</v>
      </c>
    </row>
    <row r="98" spans="1:8" x14ac:dyDescent="0.15">
      <c r="A98" s="207" t="s">
        <v>32</v>
      </c>
      <c r="B98" s="218"/>
      <c r="C98" s="223"/>
      <c r="D98" s="224">
        <f>SUM(D86,D95:D97)</f>
        <v>21981</v>
      </c>
      <c r="E98" s="224">
        <f>SUM(E86,E95:E97)</f>
        <v>372213900</v>
      </c>
      <c r="F98" s="224">
        <f t="shared" si="11"/>
        <v>16933.43796915518</v>
      </c>
      <c r="G98" s="230">
        <f>SUM(G86,G95:G97)</f>
        <v>338903000</v>
      </c>
      <c r="H98" s="230">
        <f>SUM(H86,H95:H97)</f>
        <v>33310900</v>
      </c>
    </row>
    <row r="99" spans="1:8" x14ac:dyDescent="0.15">
      <c r="B99" s="218"/>
      <c r="C99" s="223"/>
      <c r="G99" s="229"/>
      <c r="H99" s="229"/>
    </row>
    <row r="100" spans="1:8" x14ac:dyDescent="0.15">
      <c r="A100" s="207" t="s">
        <v>18</v>
      </c>
      <c r="B100" s="218"/>
      <c r="C100" s="223"/>
      <c r="D100" s="1">
        <f>D68+D98</f>
        <v>23993</v>
      </c>
      <c r="E100" s="1">
        <f>E68+E98</f>
        <v>434081100</v>
      </c>
      <c r="F100" s="1">
        <f>IF(E100=0,"       -",E100/D100)</f>
        <v>18091.989330221313</v>
      </c>
      <c r="G100" s="229">
        <f>G68+G98</f>
        <v>394946800</v>
      </c>
      <c r="H100" s="229">
        <f>H68+H98</f>
        <v>39134300</v>
      </c>
    </row>
    <row r="101" spans="1:8" x14ac:dyDescent="0.15">
      <c r="B101" s="218"/>
      <c r="C101" s="223"/>
      <c r="G101" s="229"/>
      <c r="H101" s="229"/>
    </row>
    <row r="102" spans="1:8" x14ac:dyDescent="0.15">
      <c r="B102" s="218"/>
      <c r="C102" s="223"/>
      <c r="G102" s="229"/>
      <c r="H102" s="229"/>
    </row>
    <row r="103" spans="1:8" x14ac:dyDescent="0.15">
      <c r="A103" s="207" t="s">
        <v>63</v>
      </c>
      <c r="B103" s="218"/>
      <c r="C103" s="223"/>
      <c r="G103" s="229"/>
      <c r="H103" s="229"/>
    </row>
    <row r="104" spans="1:8" x14ac:dyDescent="0.15">
      <c r="B104" s="218"/>
      <c r="C104" s="223"/>
      <c r="G104" s="229"/>
      <c r="H104" s="229"/>
    </row>
    <row r="105" spans="1:8" x14ac:dyDescent="0.15">
      <c r="A105" s="207" t="s">
        <v>5</v>
      </c>
      <c r="B105" s="218"/>
      <c r="C105" s="223"/>
      <c r="G105" s="229"/>
      <c r="H105" s="229"/>
    </row>
    <row r="106" spans="1:8" x14ac:dyDescent="0.15">
      <c r="A106" s="336" t="s">
        <v>51</v>
      </c>
      <c r="B106" s="218" t="s">
        <v>9</v>
      </c>
      <c r="C106" s="223">
        <v>26500</v>
      </c>
      <c r="D106" s="1">
        <v>86</v>
      </c>
      <c r="E106" s="1">
        <v>2502600</v>
      </c>
      <c r="F106" s="224">
        <f t="shared" ref="F106:F113" si="16">IF(E106=0,"       -",E106/D106)</f>
        <v>29100</v>
      </c>
      <c r="G106" s="230">
        <f t="shared" ref="G106:G112" si="17">C106*D106</f>
        <v>2279000</v>
      </c>
      <c r="H106" s="230">
        <f t="shared" ref="H106:H112" si="18">E106-G106</f>
        <v>223600</v>
      </c>
    </row>
    <row r="107" spans="1:8" x14ac:dyDescent="0.15">
      <c r="A107" s="336"/>
      <c r="B107" s="218" t="s">
        <v>65</v>
      </c>
      <c r="C107" s="223">
        <v>32000</v>
      </c>
      <c r="D107" s="1">
        <v>5</v>
      </c>
      <c r="E107" s="1">
        <v>176000</v>
      </c>
      <c r="F107" s="224">
        <f t="shared" si="16"/>
        <v>35200</v>
      </c>
      <c r="G107" s="230">
        <f t="shared" si="17"/>
        <v>160000</v>
      </c>
      <c r="H107" s="230">
        <f t="shared" si="18"/>
        <v>16000</v>
      </c>
    </row>
    <row r="108" spans="1:8" x14ac:dyDescent="0.15">
      <c r="A108" s="336"/>
      <c r="B108" s="218" t="s">
        <v>64</v>
      </c>
      <c r="C108" s="223">
        <v>38000</v>
      </c>
      <c r="D108" s="1">
        <v>25</v>
      </c>
      <c r="E108" s="1">
        <v>1045000</v>
      </c>
      <c r="F108" s="224">
        <f t="shared" si="16"/>
        <v>41800</v>
      </c>
      <c r="G108" s="230">
        <f t="shared" si="17"/>
        <v>950000</v>
      </c>
      <c r="H108" s="230">
        <f t="shared" si="18"/>
        <v>95000</v>
      </c>
    </row>
    <row r="109" spans="1:8" x14ac:dyDescent="0.15">
      <c r="A109" s="336"/>
      <c r="B109" s="218" t="s">
        <v>7</v>
      </c>
      <c r="C109" s="223">
        <v>44000</v>
      </c>
      <c r="D109" s="1">
        <v>106</v>
      </c>
      <c r="E109" s="1">
        <v>5130400</v>
      </c>
      <c r="F109" s="224">
        <f t="shared" si="16"/>
        <v>48400</v>
      </c>
      <c r="G109" s="230">
        <f t="shared" si="17"/>
        <v>4664000</v>
      </c>
      <c r="H109" s="230">
        <f t="shared" si="18"/>
        <v>466400</v>
      </c>
    </row>
    <row r="110" spans="1:8" x14ac:dyDescent="0.15">
      <c r="A110" s="336"/>
      <c r="B110" s="218" t="s">
        <v>66</v>
      </c>
      <c r="C110" s="223">
        <v>50500</v>
      </c>
      <c r="D110" s="1">
        <v>7</v>
      </c>
      <c r="E110" s="1">
        <v>388500</v>
      </c>
      <c r="F110" s="224">
        <f t="shared" si="16"/>
        <v>55500</v>
      </c>
      <c r="G110" s="230">
        <f t="shared" si="17"/>
        <v>353500</v>
      </c>
      <c r="H110" s="230">
        <f t="shared" si="18"/>
        <v>35000</v>
      </c>
    </row>
    <row r="111" spans="1:8" x14ac:dyDescent="0.15">
      <c r="A111" s="336"/>
      <c r="B111" s="218" t="s">
        <v>67</v>
      </c>
      <c r="C111" s="223">
        <v>57000</v>
      </c>
      <c r="D111" s="1">
        <v>7</v>
      </c>
      <c r="E111" s="1">
        <v>438900</v>
      </c>
      <c r="F111" s="224">
        <f t="shared" si="16"/>
        <v>62700</v>
      </c>
      <c r="G111" s="230">
        <f t="shared" si="17"/>
        <v>399000</v>
      </c>
      <c r="H111" s="230">
        <f t="shared" si="18"/>
        <v>39900</v>
      </c>
    </row>
    <row r="112" spans="1:8" x14ac:dyDescent="0.15">
      <c r="A112" s="336"/>
      <c r="B112" s="218" t="s">
        <v>39</v>
      </c>
      <c r="C112" s="223">
        <v>64000</v>
      </c>
      <c r="D112" s="1">
        <v>0</v>
      </c>
      <c r="E112" s="1">
        <v>0</v>
      </c>
      <c r="F112" s="224" t="str">
        <f t="shared" si="16"/>
        <v xml:space="preserve">       -</v>
      </c>
      <c r="G112" s="230">
        <f t="shared" si="17"/>
        <v>0</v>
      </c>
      <c r="H112" s="230">
        <f t="shared" si="18"/>
        <v>0</v>
      </c>
    </row>
    <row r="113" spans="1:8" x14ac:dyDescent="0.15">
      <c r="A113" s="337"/>
      <c r="B113" s="218" t="s">
        <v>73</v>
      </c>
      <c r="C113" s="223"/>
      <c r="D113" s="224">
        <f>SUM(D106:D112)</f>
        <v>236</v>
      </c>
      <c r="E113" s="224">
        <f>SUM(E106:E112)</f>
        <v>9681400</v>
      </c>
      <c r="F113" s="224">
        <f t="shared" si="16"/>
        <v>41022.881355932201</v>
      </c>
      <c r="G113" s="230">
        <f>SUM(G106:G112)</f>
        <v>8805500</v>
      </c>
      <c r="H113" s="230">
        <f>SUM(H106:H112)</f>
        <v>875900</v>
      </c>
    </row>
    <row r="114" spans="1:8" x14ac:dyDescent="0.15">
      <c r="B114" s="218"/>
      <c r="C114" s="223"/>
      <c r="G114" s="229"/>
      <c r="H114" s="229"/>
    </row>
    <row r="115" spans="1:8" x14ac:dyDescent="0.15">
      <c r="A115" s="207" t="s">
        <v>16</v>
      </c>
      <c r="B115" s="218"/>
      <c r="C115" s="223"/>
      <c r="G115" s="229"/>
      <c r="H115" s="229"/>
    </row>
    <row r="116" spans="1:8" x14ac:dyDescent="0.15">
      <c r="A116" s="336" t="s">
        <v>51</v>
      </c>
      <c r="B116" s="218" t="s">
        <v>9</v>
      </c>
      <c r="C116" s="223">
        <v>33000</v>
      </c>
      <c r="D116" s="1">
        <v>378</v>
      </c>
      <c r="E116" s="1">
        <v>13721400</v>
      </c>
      <c r="F116" s="224">
        <f t="shared" ref="F116:F123" si="19">IF(E116=0,"       -",E116/D116)</f>
        <v>36300</v>
      </c>
      <c r="G116" s="230">
        <f t="shared" ref="G116:G122" si="20">C116*D116</f>
        <v>12474000</v>
      </c>
      <c r="H116" s="230">
        <f t="shared" ref="H116:H122" si="21">E116-G116</f>
        <v>1247400</v>
      </c>
    </row>
    <row r="117" spans="1:8" x14ac:dyDescent="0.15">
      <c r="A117" s="336"/>
      <c r="B117" s="218" t="s">
        <v>65</v>
      </c>
      <c r="C117" s="223">
        <v>41000</v>
      </c>
      <c r="D117" s="1">
        <v>17</v>
      </c>
      <c r="E117" s="1">
        <v>766700</v>
      </c>
      <c r="F117" s="224">
        <f t="shared" si="19"/>
        <v>45100</v>
      </c>
      <c r="G117" s="230">
        <f t="shared" si="20"/>
        <v>697000</v>
      </c>
      <c r="H117" s="230">
        <f t="shared" si="21"/>
        <v>69700</v>
      </c>
    </row>
    <row r="118" spans="1:8" x14ac:dyDescent="0.15">
      <c r="A118" s="336"/>
      <c r="B118" s="218" t="s">
        <v>64</v>
      </c>
      <c r="C118" s="223">
        <v>49000</v>
      </c>
      <c r="D118" s="1">
        <v>39</v>
      </c>
      <c r="E118" s="1">
        <v>2102100</v>
      </c>
      <c r="F118" s="224">
        <f t="shared" si="19"/>
        <v>53900</v>
      </c>
      <c r="G118" s="230">
        <f t="shared" si="20"/>
        <v>1911000</v>
      </c>
      <c r="H118" s="230">
        <f t="shared" si="21"/>
        <v>191100</v>
      </c>
    </row>
    <row r="119" spans="1:8" x14ac:dyDescent="0.15">
      <c r="A119" s="336"/>
      <c r="B119" s="218" t="s">
        <v>7</v>
      </c>
      <c r="C119" s="223">
        <v>57000</v>
      </c>
      <c r="D119" s="1">
        <v>19</v>
      </c>
      <c r="E119" s="1">
        <v>1191300</v>
      </c>
      <c r="F119" s="224">
        <f t="shared" si="19"/>
        <v>62700</v>
      </c>
      <c r="G119" s="230">
        <f t="shared" si="20"/>
        <v>1083000</v>
      </c>
      <c r="H119" s="230">
        <f t="shared" si="21"/>
        <v>108300</v>
      </c>
    </row>
    <row r="120" spans="1:8" x14ac:dyDescent="0.15">
      <c r="A120" s="336"/>
      <c r="B120" s="218" t="s">
        <v>66</v>
      </c>
      <c r="C120" s="223">
        <v>65500</v>
      </c>
      <c r="D120" s="1">
        <v>2</v>
      </c>
      <c r="E120" s="1">
        <v>144000</v>
      </c>
      <c r="F120" s="224">
        <f t="shared" si="19"/>
        <v>72000</v>
      </c>
      <c r="G120" s="230">
        <f t="shared" si="20"/>
        <v>131000</v>
      </c>
      <c r="H120" s="230">
        <f t="shared" si="21"/>
        <v>13000</v>
      </c>
    </row>
    <row r="121" spans="1:8" x14ac:dyDescent="0.15">
      <c r="A121" s="336"/>
      <c r="B121" s="218" t="s">
        <v>67</v>
      </c>
      <c r="C121" s="223">
        <v>74000</v>
      </c>
      <c r="D121" s="1">
        <v>0</v>
      </c>
      <c r="E121" s="1">
        <v>0</v>
      </c>
      <c r="F121" s="224" t="str">
        <f t="shared" si="19"/>
        <v xml:space="preserve">       -</v>
      </c>
      <c r="G121" s="230">
        <f t="shared" si="20"/>
        <v>0</v>
      </c>
      <c r="H121" s="230">
        <f t="shared" si="21"/>
        <v>0</v>
      </c>
    </row>
    <row r="122" spans="1:8" x14ac:dyDescent="0.15">
      <c r="A122" s="336"/>
      <c r="B122" s="218" t="s">
        <v>39</v>
      </c>
      <c r="C122" s="223">
        <v>83000</v>
      </c>
      <c r="D122" s="1">
        <v>0</v>
      </c>
      <c r="E122" s="1">
        <v>0</v>
      </c>
      <c r="F122" s="224" t="str">
        <f t="shared" si="19"/>
        <v xml:space="preserve">       -</v>
      </c>
      <c r="G122" s="230">
        <f t="shared" si="20"/>
        <v>0</v>
      </c>
      <c r="H122" s="230">
        <f t="shared" si="21"/>
        <v>0</v>
      </c>
    </row>
    <row r="123" spans="1:8" x14ac:dyDescent="0.15">
      <c r="A123" s="336"/>
      <c r="B123" s="218" t="s">
        <v>73</v>
      </c>
      <c r="C123" s="223"/>
      <c r="D123" s="224">
        <f>SUM(D116:D122)</f>
        <v>455</v>
      </c>
      <c r="E123" s="224">
        <f>SUM(E116:E122)</f>
        <v>17925500</v>
      </c>
      <c r="F123" s="224">
        <f t="shared" si="19"/>
        <v>39396.703296703294</v>
      </c>
      <c r="G123" s="230">
        <f>SUM(G116:G122)</f>
        <v>16296000</v>
      </c>
      <c r="H123" s="230">
        <f>SUM(H116:H122)</f>
        <v>1629500</v>
      </c>
    </row>
    <row r="124" spans="1:8" x14ac:dyDescent="0.15">
      <c r="B124" s="218"/>
      <c r="C124" s="223"/>
      <c r="G124" s="229"/>
      <c r="H124" s="229"/>
    </row>
    <row r="125" spans="1:8" x14ac:dyDescent="0.15">
      <c r="A125" s="207" t="s">
        <v>69</v>
      </c>
      <c r="B125" s="218"/>
      <c r="C125" s="223"/>
      <c r="D125" s="224">
        <f>D113+D123</f>
        <v>691</v>
      </c>
      <c r="E125" s="224">
        <f>E113+E123</f>
        <v>27606900</v>
      </c>
      <c r="F125" s="224">
        <f>IF(E125=0,"       -",E125/D125)</f>
        <v>39952.098408104197</v>
      </c>
      <c r="G125" s="230">
        <f>G113+G123</f>
        <v>25101500</v>
      </c>
      <c r="H125" s="230">
        <f>H113+H123</f>
        <v>2505400</v>
      </c>
    </row>
    <row r="126" spans="1:8" x14ac:dyDescent="0.15">
      <c r="B126" s="218"/>
      <c r="C126" s="223"/>
      <c r="G126" s="229"/>
      <c r="H126" s="229"/>
    </row>
    <row r="127" spans="1:8" x14ac:dyDescent="0.15">
      <c r="B127" s="218"/>
      <c r="C127" s="223"/>
      <c r="G127" s="229"/>
      <c r="H127" s="229"/>
    </row>
    <row r="128" spans="1:8" x14ac:dyDescent="0.15">
      <c r="A128" s="207" t="s">
        <v>74</v>
      </c>
      <c r="B128" s="218"/>
      <c r="C128" s="223"/>
      <c r="G128" s="229"/>
      <c r="H128" s="229"/>
    </row>
    <row r="129" spans="1:8" x14ac:dyDescent="0.15">
      <c r="B129" s="218"/>
      <c r="C129" s="223"/>
      <c r="G129" s="229"/>
      <c r="H129" s="229"/>
    </row>
    <row r="130" spans="1:8" x14ac:dyDescent="0.15">
      <c r="A130" s="207" t="s">
        <v>16</v>
      </c>
      <c r="B130" s="218"/>
      <c r="C130" s="223">
        <v>6000</v>
      </c>
      <c r="D130" s="1">
        <v>7</v>
      </c>
      <c r="E130" s="1">
        <v>46200</v>
      </c>
      <c r="F130" s="1">
        <f>IF(E130=0,"       -",E130/D130)</f>
        <v>6600</v>
      </c>
      <c r="G130" s="229">
        <f>C130*D130</f>
        <v>42000</v>
      </c>
      <c r="H130" s="229">
        <f>E130-G130</f>
        <v>4200</v>
      </c>
    </row>
    <row r="131" spans="1:8" x14ac:dyDescent="0.15">
      <c r="B131" s="218"/>
      <c r="C131" s="223"/>
      <c r="G131" s="229"/>
      <c r="H131" s="229"/>
    </row>
    <row r="132" spans="1:8" x14ac:dyDescent="0.15">
      <c r="B132" s="218"/>
      <c r="C132" s="223"/>
      <c r="G132" s="229"/>
      <c r="H132" s="229"/>
    </row>
    <row r="133" spans="1:8" x14ac:dyDescent="0.15">
      <c r="A133" s="207" t="s">
        <v>76</v>
      </c>
      <c r="B133" s="218"/>
      <c r="C133" s="223"/>
      <c r="G133" s="229"/>
      <c r="H133" s="229"/>
    </row>
    <row r="134" spans="1:8" x14ac:dyDescent="0.15">
      <c r="B134" s="218"/>
      <c r="C134" s="223"/>
      <c r="G134" s="229"/>
      <c r="H134" s="229"/>
    </row>
    <row r="135" spans="1:8" x14ac:dyDescent="0.15">
      <c r="A135" s="207" t="s">
        <v>5</v>
      </c>
      <c r="B135" s="218"/>
      <c r="C135" s="223"/>
      <c r="G135" s="229"/>
      <c r="H135" s="229"/>
    </row>
    <row r="136" spans="1:8" x14ac:dyDescent="0.15">
      <c r="A136" s="207" t="s">
        <v>33</v>
      </c>
      <c r="B136" s="218"/>
      <c r="C136" s="223">
        <v>7700</v>
      </c>
      <c r="D136" s="1">
        <v>9</v>
      </c>
      <c r="E136" s="1">
        <v>75600</v>
      </c>
      <c r="F136" s="224">
        <f>IF(E136=0,"       -",E136/D136)</f>
        <v>8400</v>
      </c>
      <c r="G136" s="230">
        <f>C136*D136</f>
        <v>69300</v>
      </c>
      <c r="H136" s="230">
        <f>E136-G136</f>
        <v>6300</v>
      </c>
    </row>
    <row r="137" spans="1:8" x14ac:dyDescent="0.15">
      <c r="A137" s="207" t="s">
        <v>71</v>
      </c>
      <c r="B137" s="218"/>
      <c r="C137" s="223">
        <v>15400</v>
      </c>
      <c r="D137" s="1">
        <v>78</v>
      </c>
      <c r="E137" s="1">
        <v>1318200</v>
      </c>
      <c r="F137" s="224">
        <f>IF(E137=0,"       -",E137/D137)</f>
        <v>16900</v>
      </c>
      <c r="G137" s="230">
        <f>C137*D137</f>
        <v>1201200</v>
      </c>
      <c r="H137" s="230">
        <f>E137-G137</f>
        <v>117000</v>
      </c>
    </row>
    <row r="138" spans="1:8" x14ac:dyDescent="0.15">
      <c r="A138" s="207" t="s">
        <v>47</v>
      </c>
      <c r="B138" s="218"/>
      <c r="C138" s="239">
        <f>F138/1.1</f>
        <v>30764.953886693016</v>
      </c>
      <c r="D138" s="1">
        <v>345</v>
      </c>
      <c r="E138" s="1">
        <v>11675300</v>
      </c>
      <c r="F138" s="224">
        <f>IF(E138=0,"       -",E138/D138)</f>
        <v>33841.44927536232</v>
      </c>
      <c r="G138" s="230">
        <f>C138*D138</f>
        <v>10613909.09090909</v>
      </c>
      <c r="H138" s="230">
        <f>E138-G138</f>
        <v>1061390.9090909101</v>
      </c>
    </row>
    <row r="139" spans="1:8" x14ac:dyDescent="0.15">
      <c r="A139" s="207" t="s">
        <v>3</v>
      </c>
      <c r="B139" s="218"/>
      <c r="C139" s="223"/>
      <c r="D139" s="224">
        <f>SUM(D136:D138)</f>
        <v>432</v>
      </c>
      <c r="E139" s="224">
        <f>SUM(E136:E138)</f>
        <v>13069100</v>
      </c>
      <c r="F139" s="224">
        <f>IF(E139=0,"       -",E139/D139)</f>
        <v>30252.546296296296</v>
      </c>
      <c r="G139" s="230">
        <f>SUM(G136:G138)</f>
        <v>11884409.09090909</v>
      </c>
      <c r="H139" s="230">
        <f>SUM(H136:H138)</f>
        <v>1184690.9090909101</v>
      </c>
    </row>
    <row r="140" spans="1:8" x14ac:dyDescent="0.15">
      <c r="B140" s="218"/>
      <c r="C140" s="223"/>
      <c r="G140" s="229"/>
      <c r="H140" s="229"/>
    </row>
    <row r="141" spans="1:8" x14ac:dyDescent="0.15">
      <c r="A141" s="207" t="s">
        <v>16</v>
      </c>
      <c r="B141" s="218"/>
      <c r="C141" s="223"/>
      <c r="G141" s="229"/>
      <c r="H141" s="229"/>
    </row>
    <row r="142" spans="1:8" x14ac:dyDescent="0.15">
      <c r="A142" s="207" t="s">
        <v>33</v>
      </c>
      <c r="B142" s="218"/>
      <c r="C142" s="223">
        <v>7700</v>
      </c>
      <c r="D142" s="1">
        <v>0</v>
      </c>
      <c r="E142" s="1">
        <v>0</v>
      </c>
      <c r="F142" s="224" t="str">
        <f>IF(E142=0,"       -",E142/D142)</f>
        <v xml:space="preserve">       -</v>
      </c>
      <c r="G142" s="230">
        <f>C142*D142</f>
        <v>0</v>
      </c>
      <c r="H142" s="230">
        <f>E142-G142</f>
        <v>0</v>
      </c>
    </row>
    <row r="143" spans="1:8" x14ac:dyDescent="0.15">
      <c r="A143" s="207" t="s">
        <v>71</v>
      </c>
      <c r="B143" s="218"/>
      <c r="C143" s="223">
        <v>15400</v>
      </c>
      <c r="D143" s="1">
        <v>0</v>
      </c>
      <c r="E143" s="1">
        <v>0</v>
      </c>
      <c r="F143" s="224" t="str">
        <f>IF(E143=0,"       -",E143/D143)</f>
        <v xml:space="preserve">       -</v>
      </c>
      <c r="G143" s="230">
        <f>C143*D143</f>
        <v>0</v>
      </c>
      <c r="H143" s="230">
        <f>E143-G143</f>
        <v>0</v>
      </c>
    </row>
    <row r="144" spans="1:8" x14ac:dyDescent="0.15">
      <c r="A144" s="207" t="s">
        <v>51</v>
      </c>
      <c r="B144" s="218"/>
      <c r="C144" s="239">
        <f>F144/1.1</f>
        <v>25861.209424613204</v>
      </c>
      <c r="D144" s="1">
        <v>3596</v>
      </c>
      <c r="E144" s="1">
        <v>102296600</v>
      </c>
      <c r="F144" s="224">
        <f>IF(E144=0,"       -",E144/D144)</f>
        <v>28447.330367074526</v>
      </c>
      <c r="G144" s="230">
        <f>C144*D144</f>
        <v>92996909.090909079</v>
      </c>
      <c r="H144" s="230">
        <f>E144-G144</f>
        <v>9299690.9090909213</v>
      </c>
    </row>
    <row r="145" spans="1:8" x14ac:dyDescent="0.15">
      <c r="A145" s="207" t="s">
        <v>32</v>
      </c>
      <c r="B145" s="218"/>
      <c r="C145" s="223"/>
      <c r="D145" s="224">
        <f>SUM(D142:D144)</f>
        <v>3596</v>
      </c>
      <c r="E145" s="224">
        <f>SUM(E142:E144)</f>
        <v>102296600</v>
      </c>
      <c r="F145" s="224">
        <f>IF(E145=0,"       -",E145/D145)</f>
        <v>28447.330367074526</v>
      </c>
      <c r="G145" s="230">
        <f>SUM(G142:G144)</f>
        <v>92996909.090909079</v>
      </c>
      <c r="H145" s="230">
        <f>SUM(H142:H144)</f>
        <v>9299690.9090909213</v>
      </c>
    </row>
    <row r="146" spans="1:8" x14ac:dyDescent="0.15">
      <c r="B146" s="218"/>
      <c r="C146" s="223"/>
      <c r="G146" s="229"/>
      <c r="H146" s="229"/>
    </row>
    <row r="147" spans="1:8" x14ac:dyDescent="0.15">
      <c r="A147" s="207" t="s">
        <v>61</v>
      </c>
      <c r="B147" s="218"/>
      <c r="C147" s="223"/>
      <c r="D147" s="1">
        <f>D139+D145</f>
        <v>4028</v>
      </c>
      <c r="E147" s="1">
        <f>E139+E145</f>
        <v>115365700</v>
      </c>
      <c r="F147" s="1">
        <f>IF(E147=0,"       -",E147/D147)</f>
        <v>28640.938430983118</v>
      </c>
      <c r="G147" s="229">
        <f>G139+G145</f>
        <v>104881318.18181817</v>
      </c>
      <c r="H147" s="229">
        <f>H139+H145</f>
        <v>10484381.818181831</v>
      </c>
    </row>
    <row r="148" spans="1:8" x14ac:dyDescent="0.15">
      <c r="B148" s="218"/>
      <c r="C148" s="223"/>
      <c r="G148" s="229"/>
      <c r="H148" s="229"/>
    </row>
    <row r="149" spans="1:8" x14ac:dyDescent="0.15">
      <c r="B149" s="218"/>
      <c r="C149" s="223"/>
      <c r="G149" s="229"/>
      <c r="H149" s="229"/>
    </row>
    <row r="150" spans="1:8" x14ac:dyDescent="0.15">
      <c r="A150" s="215" t="s">
        <v>45</v>
      </c>
      <c r="B150" s="218"/>
      <c r="C150" s="223"/>
      <c r="G150" s="229"/>
      <c r="H150" s="229"/>
    </row>
    <row r="151" spans="1:8" x14ac:dyDescent="0.15">
      <c r="B151" s="218"/>
      <c r="C151" s="223"/>
      <c r="G151" s="229"/>
      <c r="H151" s="229"/>
    </row>
    <row r="152" spans="1:8" x14ac:dyDescent="0.15">
      <c r="A152" s="207" t="s">
        <v>56</v>
      </c>
      <c r="B152" s="218"/>
      <c r="C152" s="223"/>
      <c r="D152" s="1">
        <f>SUM(D20,D68,D113,D139)</f>
        <v>2983</v>
      </c>
      <c r="E152" s="1">
        <f>SUM(E20,E68,E113,E139)</f>
        <v>88679900</v>
      </c>
      <c r="F152" s="1">
        <f>IF(E152=0,"       -",E152/D152)</f>
        <v>29728.427757291316</v>
      </c>
      <c r="G152" s="229">
        <f>SUM(G20,G68,G113,G139)</f>
        <v>80444209.090909094</v>
      </c>
      <c r="H152" s="229">
        <f>SUM(H20,H68,H113,H139)</f>
        <v>8235690.9090909101</v>
      </c>
    </row>
    <row r="153" spans="1:8" x14ac:dyDescent="0.15">
      <c r="A153" s="207" t="s">
        <v>72</v>
      </c>
      <c r="B153" s="218"/>
      <c r="C153" s="223"/>
      <c r="D153" s="1">
        <f>SUM(D34,D98,D123,D130,D145)</f>
        <v>81094</v>
      </c>
      <c r="E153" s="1">
        <f>SUM(E34,E98,E123,E130,E145)</f>
        <v>3025873300</v>
      </c>
      <c r="F153" s="1">
        <f>IF(E153=0,"       -",E153/D153)</f>
        <v>37313.158803364</v>
      </c>
      <c r="G153" s="229">
        <f>SUM(G34,G98,G123,G130,G145)</f>
        <v>2752965409.090909</v>
      </c>
      <c r="H153" s="229">
        <f>SUM(H34,H98,H123,H130,H145)</f>
        <v>272907890.90909094</v>
      </c>
    </row>
    <row r="154" spans="1:8" x14ac:dyDescent="0.15">
      <c r="A154" s="207" t="s">
        <v>68</v>
      </c>
      <c r="B154" s="218"/>
      <c r="C154" s="223"/>
      <c r="D154" s="1">
        <f>SUM(D152:D153)</f>
        <v>84077</v>
      </c>
      <c r="E154" s="1">
        <f>SUM(E152:E153)</f>
        <v>3114553200</v>
      </c>
      <c r="F154" s="1">
        <f>IF(E154=0,"       -",E154/D154)</f>
        <v>37044.057233250474</v>
      </c>
      <c r="G154" s="229">
        <f>SUM(G152:G153)</f>
        <v>2833409618.181818</v>
      </c>
      <c r="H154" s="229">
        <f>SUM(H152:H153)</f>
        <v>281143581.81818187</v>
      </c>
    </row>
  </sheetData>
  <mergeCells count="8">
    <mergeCell ref="A106:A113"/>
    <mergeCell ref="A116:A123"/>
    <mergeCell ref="A66:A67"/>
    <mergeCell ref="A96:A97"/>
    <mergeCell ref="A42:A58"/>
    <mergeCell ref="A59:A65"/>
    <mergeCell ref="A71:A86"/>
    <mergeCell ref="A87:A95"/>
  </mergeCells>
  <phoneticPr fontId="1"/>
  <pageMargins left="0.78740157480314965" right="0.39370078740157483" top="0.41" bottom="0.38" header="0.98425196850393692" footer="0"/>
  <pageSetup paperSize="9" scale="71" fitToHeight="2" orientation="portrait" horizontalDpi="300" verticalDpi="300" r:id="rId1"/>
  <headerFooter alignWithMargins="0"/>
  <rowBreaks count="1" manualBreakCount="1">
    <brk id="8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自動車税に係る課税台数等の推移</vt:lpstr>
      <vt:lpstr>総括表(入力済</vt:lpstr>
      <vt:lpstr>軽課(入力済み</vt:lpstr>
      <vt:lpstr>重課(入力済み</vt:lpstr>
      <vt:lpstr>自動車税に係る課税台数等の推移!Print_Area</vt:lpstr>
      <vt:lpstr>'総括表(入力済'!Print_Area</vt:lpstr>
      <vt:lpstr>'軽課(入力済み'!Print_Titles</vt:lpstr>
      <vt:lpstr>'重課(入力済み'!Print_Titles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2021-10-28T23:59:27Z</cp:lastPrinted>
  <dcterms:created xsi:type="dcterms:W3CDTF">2001-12-27T07:53:26Z</dcterms:created>
  <dcterms:modified xsi:type="dcterms:W3CDTF">2023-02-06T08:09:53Z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2018-08-29T07:49:38Z</vt:filetime>
  </property>
</Properties>
</file>