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令和3年度税務統計書（オープンデータ掲載用）\04 第4 徴収に関する調\"/>
    </mc:Choice>
  </mc:AlternateContent>
  <xr:revisionPtr revIDLastSave="0" documentId="13_ncr:1_{58279692-A8FA-489D-81FF-13624E29B282}"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R3徴収状況" sheetId="10" r:id="rId1"/>
    <sheet name="×27徴収状況" sheetId="5" state="hidden" r:id="rId2"/>
    <sheet name="R3データ" sheetId="2" r:id="rId3"/>
    <sheet name="R2データ" sheetId="1" r:id="rId4"/>
  </sheets>
  <externalReferences>
    <externalReference r:id="rId5"/>
    <externalReference r:id="rId6"/>
  </externalReferences>
  <definedNames>
    <definedName name="_xlnm.Print_Area" localSheetId="1">×27徴収状況!$B$1:$AC$75</definedName>
    <definedName name="_xlnm.Print_Area" localSheetId="2">'R3データ'!$A$1:$AD$57</definedName>
    <definedName name="_xlnm.Print_Area" localSheetId="0">'R3徴収状況'!$B$1:$AA$74</definedName>
    <definedName name="_xlnm.Print_Titles" localSheetId="0">'R3徴収状況'!$1:$5</definedName>
    <definedName name="業務">[1]code!$A$1:$A$13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5" i="1" l="1"/>
  <c r="AE75" i="1"/>
  <c r="T75" i="1"/>
  <c r="S75" i="1"/>
  <c r="R75" i="1"/>
  <c r="Q75" i="1"/>
  <c r="Q76" i="1" s="1"/>
  <c r="N75" i="1"/>
  <c r="M75" i="1"/>
  <c r="M76" i="1" s="1"/>
  <c r="L75" i="1"/>
  <c r="K75" i="1"/>
  <c r="J75" i="1"/>
  <c r="I75" i="1"/>
  <c r="I76" i="1" s="1"/>
  <c r="F75" i="1"/>
  <c r="E75" i="1"/>
  <c r="E76" i="1" s="1"/>
  <c r="D75" i="1"/>
  <c r="AA75" i="1" s="1"/>
  <c r="C75" i="1"/>
  <c r="AE74" i="1"/>
  <c r="AE76" i="1" s="1"/>
  <c r="T74" i="1"/>
  <c r="T76" i="1" s="1"/>
  <c r="S74" i="1"/>
  <c r="S76" i="1" s="1"/>
  <c r="R74" i="1"/>
  <c r="R76" i="1" s="1"/>
  <c r="Q74" i="1"/>
  <c r="N74" i="1"/>
  <c r="N76" i="1" s="1"/>
  <c r="M74" i="1"/>
  <c r="L74" i="1"/>
  <c r="L76" i="1" s="1"/>
  <c r="K74" i="1"/>
  <c r="K76" i="1" s="1"/>
  <c r="J74" i="1"/>
  <c r="J76" i="1" s="1"/>
  <c r="I74" i="1"/>
  <c r="H74" i="1"/>
  <c r="F74" i="1"/>
  <c r="F76" i="1" s="1"/>
  <c r="E74" i="1"/>
  <c r="D74" i="1"/>
  <c r="D76" i="1" s="1"/>
  <c r="C74" i="1"/>
  <c r="C76" i="1" s="1"/>
  <c r="AA73" i="1"/>
  <c r="P73" i="1"/>
  <c r="Y73" i="1" s="1"/>
  <c r="AA72" i="1"/>
  <c r="T72" i="1"/>
  <c r="S72" i="1"/>
  <c r="R72" i="1"/>
  <c r="Q72" i="1"/>
  <c r="P72" i="1"/>
  <c r="Y72" i="1" s="1"/>
  <c r="O72" i="1"/>
  <c r="D72" i="1"/>
  <c r="C72" i="1"/>
  <c r="AA71" i="1"/>
  <c r="Y71" i="1"/>
  <c r="V71" i="1"/>
  <c r="U71" i="1"/>
  <c r="U75" i="1" s="1"/>
  <c r="AA70" i="1"/>
  <c r="Y70" i="1"/>
  <c r="V70" i="1"/>
  <c r="U70" i="1"/>
  <c r="U74" i="1" s="1"/>
  <c r="U76" i="1" s="1"/>
  <c r="I69" i="1"/>
  <c r="P68" i="1"/>
  <c r="O68" i="1"/>
  <c r="T67" i="1"/>
  <c r="S67" i="1"/>
  <c r="R67" i="1"/>
  <c r="Q67" i="1"/>
  <c r="N67" i="1"/>
  <c r="M67" i="1"/>
  <c r="L67" i="1"/>
  <c r="K67" i="1"/>
  <c r="O67" i="1" s="1"/>
  <c r="J67" i="1"/>
  <c r="I67" i="1"/>
  <c r="F67" i="1"/>
  <c r="AA67" i="1" s="1"/>
  <c r="E67" i="1"/>
  <c r="D67" i="1"/>
  <c r="H67" i="1" s="1"/>
  <c r="C67" i="1"/>
  <c r="G67" i="1" s="1"/>
  <c r="P66" i="1"/>
  <c r="O66" i="1"/>
  <c r="H66" i="1"/>
  <c r="G66" i="1"/>
  <c r="T65" i="1"/>
  <c r="T69" i="1" s="1"/>
  <c r="S65" i="1"/>
  <c r="S69" i="1" s="1"/>
  <c r="R65" i="1"/>
  <c r="R69" i="1" s="1"/>
  <c r="Q65" i="1"/>
  <c r="Q69" i="1" s="1"/>
  <c r="N65" i="1"/>
  <c r="N69" i="1" s="1"/>
  <c r="M65" i="1"/>
  <c r="M69" i="1" s="1"/>
  <c r="L65" i="1"/>
  <c r="L69" i="1" s="1"/>
  <c r="K65" i="1"/>
  <c r="K69" i="1" s="1"/>
  <c r="J65" i="1"/>
  <c r="J69" i="1" s="1"/>
  <c r="I65" i="1"/>
  <c r="F65" i="1"/>
  <c r="F69" i="1" s="1"/>
  <c r="AA69" i="1" s="1"/>
  <c r="E65" i="1"/>
  <c r="E69" i="1" s="1"/>
  <c r="D65" i="1"/>
  <c r="D69" i="1" s="1"/>
  <c r="C65" i="1"/>
  <c r="P64" i="1"/>
  <c r="O64" i="1"/>
  <c r="H64" i="1"/>
  <c r="G64" i="1"/>
  <c r="T63" i="1"/>
  <c r="S63" i="1"/>
  <c r="R63" i="1"/>
  <c r="Q63" i="1"/>
  <c r="N63" i="1"/>
  <c r="M63" i="1"/>
  <c r="L63" i="1"/>
  <c r="K63" i="1"/>
  <c r="O63" i="1" s="1"/>
  <c r="J63" i="1"/>
  <c r="I63" i="1"/>
  <c r="F63" i="1"/>
  <c r="E63" i="1"/>
  <c r="D63" i="1"/>
  <c r="H63" i="1" s="1"/>
  <c r="C63" i="1"/>
  <c r="G63" i="1" s="1"/>
  <c r="AA62" i="1"/>
  <c r="U62" i="1"/>
  <c r="P62" i="1"/>
  <c r="O62" i="1"/>
  <c r="H62" i="1"/>
  <c r="G62" i="1"/>
  <c r="AA61" i="1"/>
  <c r="U61" i="1"/>
  <c r="U63" i="1" s="1"/>
  <c r="P61" i="1"/>
  <c r="O61" i="1"/>
  <c r="H61" i="1"/>
  <c r="G61" i="1"/>
  <c r="T60" i="1"/>
  <c r="S60" i="1"/>
  <c r="R60" i="1"/>
  <c r="Q60" i="1"/>
  <c r="P60" i="1"/>
  <c r="Y60" i="1" s="1"/>
  <c r="N60" i="1"/>
  <c r="M60" i="1"/>
  <c r="L60" i="1"/>
  <c r="K60" i="1"/>
  <c r="J60" i="1"/>
  <c r="I60" i="1"/>
  <c r="F60" i="1"/>
  <c r="E60" i="1"/>
  <c r="O60" i="1" s="1"/>
  <c r="U60" i="1" s="1"/>
  <c r="D60" i="1"/>
  <c r="H60" i="1" s="1"/>
  <c r="C60" i="1"/>
  <c r="U59" i="1"/>
  <c r="P59" i="1"/>
  <c r="V59" i="1" s="1"/>
  <c r="O59" i="1"/>
  <c r="H59" i="1"/>
  <c r="G59" i="1"/>
  <c r="AA58" i="1"/>
  <c r="U58" i="1"/>
  <c r="P58" i="1"/>
  <c r="O58" i="1"/>
  <c r="H58" i="1"/>
  <c r="G58" i="1"/>
  <c r="AA57" i="1"/>
  <c r="U57" i="1"/>
  <c r="P57" i="1"/>
  <c r="O57" i="1"/>
  <c r="H57" i="1"/>
  <c r="G57" i="1"/>
  <c r="T56" i="1"/>
  <c r="S56" i="1"/>
  <c r="R56" i="1"/>
  <c r="Q56" i="1"/>
  <c r="N56" i="1"/>
  <c r="M56" i="1"/>
  <c r="L56" i="1"/>
  <c r="P56" i="1" s="1"/>
  <c r="K56" i="1"/>
  <c r="J56" i="1"/>
  <c r="I56" i="1"/>
  <c r="F56" i="1"/>
  <c r="E56" i="1"/>
  <c r="D56" i="1"/>
  <c r="C56" i="1"/>
  <c r="U55" i="1"/>
  <c r="P55" i="1"/>
  <c r="V55" i="1" s="1"/>
  <c r="O55" i="1"/>
  <c r="H55" i="1"/>
  <c r="G55" i="1"/>
  <c r="AF54" i="1"/>
  <c r="AA54" i="1"/>
  <c r="V54" i="1"/>
  <c r="U54" i="1"/>
  <c r="P54" i="1"/>
  <c r="Y54" i="1" s="1"/>
  <c r="O54" i="1"/>
  <c r="H54" i="1"/>
  <c r="G54" i="1"/>
  <c r="T53" i="1"/>
  <c r="S53" i="1"/>
  <c r="R53" i="1"/>
  <c r="Q53" i="1"/>
  <c r="N53" i="1"/>
  <c r="M53" i="1"/>
  <c r="L53" i="1"/>
  <c r="K53" i="1"/>
  <c r="J53" i="1"/>
  <c r="I53" i="1"/>
  <c r="F53" i="1"/>
  <c r="E53" i="1"/>
  <c r="O53" i="1" s="1"/>
  <c r="U53" i="1" s="1"/>
  <c r="D53" i="1"/>
  <c r="C53" i="1"/>
  <c r="V52" i="1"/>
  <c r="U52" i="1"/>
  <c r="P52" i="1"/>
  <c r="O52" i="1"/>
  <c r="H52" i="1"/>
  <c r="G52" i="1"/>
  <c r="AA51" i="1"/>
  <c r="V51" i="1"/>
  <c r="U51" i="1"/>
  <c r="P51" i="1"/>
  <c r="Y51" i="1" s="1"/>
  <c r="O51" i="1"/>
  <c r="H51" i="1"/>
  <c r="G51" i="1"/>
  <c r="T50" i="1"/>
  <c r="S50" i="1"/>
  <c r="R50" i="1"/>
  <c r="Q50" i="1"/>
  <c r="N50" i="1"/>
  <c r="M50" i="1"/>
  <c r="L50" i="1"/>
  <c r="K50" i="1"/>
  <c r="J50" i="1"/>
  <c r="I50" i="1"/>
  <c r="F50" i="1"/>
  <c r="E50" i="1"/>
  <c r="D50" i="1"/>
  <c r="C50" i="1"/>
  <c r="G50" i="1" s="1"/>
  <c r="AA49" i="1"/>
  <c r="Y49" i="1"/>
  <c r="P49" i="1"/>
  <c r="V49" i="1" s="1"/>
  <c r="O49" i="1"/>
  <c r="U49" i="1" s="1"/>
  <c r="H49" i="1"/>
  <c r="G49" i="1"/>
  <c r="AA48" i="1"/>
  <c r="P48" i="1"/>
  <c r="O48" i="1"/>
  <c r="U48" i="1" s="1"/>
  <c r="H48" i="1"/>
  <c r="G48" i="1"/>
  <c r="AA47" i="1"/>
  <c r="T47" i="1"/>
  <c r="S47" i="1"/>
  <c r="R47" i="1"/>
  <c r="Q47" i="1"/>
  <c r="N47" i="1"/>
  <c r="M47" i="1"/>
  <c r="L47" i="1"/>
  <c r="P47" i="1" s="1"/>
  <c r="Y47" i="1" s="1"/>
  <c r="K47" i="1"/>
  <c r="O47" i="1" s="1"/>
  <c r="J47" i="1"/>
  <c r="I47" i="1"/>
  <c r="F47" i="1"/>
  <c r="E47" i="1"/>
  <c r="D47" i="1"/>
  <c r="C47" i="1"/>
  <c r="P46" i="1"/>
  <c r="V46" i="1" s="1"/>
  <c r="O46" i="1"/>
  <c r="U46" i="1" s="1"/>
  <c r="H46" i="1"/>
  <c r="G46" i="1"/>
  <c r="AA45" i="1"/>
  <c r="Y45" i="1"/>
  <c r="P45" i="1"/>
  <c r="V45" i="1" s="1"/>
  <c r="O45" i="1"/>
  <c r="U45" i="1" s="1"/>
  <c r="H45" i="1"/>
  <c r="G45" i="1"/>
  <c r="T44" i="1"/>
  <c r="S44" i="1"/>
  <c r="R44" i="1"/>
  <c r="Q44" i="1"/>
  <c r="N44" i="1"/>
  <c r="M44" i="1"/>
  <c r="L44" i="1"/>
  <c r="P44" i="1" s="1"/>
  <c r="K44" i="1"/>
  <c r="O44" i="1" s="1"/>
  <c r="J44" i="1"/>
  <c r="I44" i="1"/>
  <c r="F44" i="1"/>
  <c r="E44" i="1"/>
  <c r="D44" i="1"/>
  <c r="C44" i="1"/>
  <c r="P43" i="1"/>
  <c r="V43" i="1" s="1"/>
  <c r="O43" i="1"/>
  <c r="U43" i="1" s="1"/>
  <c r="H43" i="1"/>
  <c r="G43" i="1"/>
  <c r="AA42" i="1"/>
  <c r="P42" i="1"/>
  <c r="O42" i="1"/>
  <c r="U42" i="1" s="1"/>
  <c r="H42" i="1"/>
  <c r="G42" i="1"/>
  <c r="AF41" i="1"/>
  <c r="AE41" i="1"/>
  <c r="T41" i="1"/>
  <c r="S41" i="1"/>
  <c r="R41" i="1"/>
  <c r="Q41" i="1"/>
  <c r="N41" i="1"/>
  <c r="M41" i="1"/>
  <c r="L41" i="1"/>
  <c r="K41" i="1"/>
  <c r="J41" i="1"/>
  <c r="I41" i="1"/>
  <c r="F41" i="1"/>
  <c r="E41" i="1"/>
  <c r="O41" i="1" s="1"/>
  <c r="D41" i="1"/>
  <c r="C41" i="1"/>
  <c r="H40" i="1"/>
  <c r="H68" i="1" s="1"/>
  <c r="G40" i="1"/>
  <c r="AA39" i="1"/>
  <c r="V39" i="1"/>
  <c r="U39" i="1"/>
  <c r="P39" i="1"/>
  <c r="Y39" i="1" s="1"/>
  <c r="O39" i="1"/>
  <c r="H39" i="1"/>
  <c r="G39" i="1"/>
  <c r="AF37" i="1"/>
  <c r="AF74" i="1" s="1"/>
  <c r="AF76" i="1" s="1"/>
  <c r="AA37" i="1"/>
  <c r="Y37" i="1"/>
  <c r="V37" i="1"/>
  <c r="V41" i="1" s="1"/>
  <c r="P37" i="1"/>
  <c r="O37" i="1"/>
  <c r="U37" i="1" s="1"/>
  <c r="U41" i="1" s="1"/>
  <c r="H37" i="1"/>
  <c r="H41" i="1" s="1"/>
  <c r="G37" i="1"/>
  <c r="G41" i="1" s="1"/>
  <c r="T35" i="1"/>
  <c r="S35" i="1"/>
  <c r="R35" i="1"/>
  <c r="Q35" i="1"/>
  <c r="N35" i="1"/>
  <c r="M35" i="1"/>
  <c r="L35" i="1"/>
  <c r="K35" i="1"/>
  <c r="J35" i="1"/>
  <c r="I35" i="1"/>
  <c r="F35" i="1"/>
  <c r="P35" i="1" s="1"/>
  <c r="Y35" i="1" s="1"/>
  <c r="E35" i="1"/>
  <c r="O35" i="1" s="1"/>
  <c r="U35" i="1" s="1"/>
  <c r="D35" i="1"/>
  <c r="C35" i="1"/>
  <c r="V34" i="1"/>
  <c r="U34" i="1"/>
  <c r="P34" i="1"/>
  <c r="O34" i="1"/>
  <c r="H34" i="1"/>
  <c r="G34" i="1"/>
  <c r="U33" i="1"/>
  <c r="P33" i="1"/>
  <c r="O33" i="1"/>
  <c r="H33" i="1"/>
  <c r="G33" i="1"/>
  <c r="T32" i="1"/>
  <c r="S32" i="1"/>
  <c r="R32" i="1"/>
  <c r="Q32" i="1"/>
  <c r="N32" i="1"/>
  <c r="M32" i="1"/>
  <c r="L32" i="1"/>
  <c r="P32" i="1" s="1"/>
  <c r="Y32" i="1" s="1"/>
  <c r="K32" i="1"/>
  <c r="O32" i="1" s="1"/>
  <c r="J32" i="1"/>
  <c r="I32" i="1"/>
  <c r="F32" i="1"/>
  <c r="E32" i="1"/>
  <c r="D32" i="1"/>
  <c r="C32" i="1"/>
  <c r="P31" i="1"/>
  <c r="V31" i="1" s="1"/>
  <c r="O31" i="1"/>
  <c r="U31" i="1" s="1"/>
  <c r="H31" i="1"/>
  <c r="G31" i="1"/>
  <c r="Y30" i="1"/>
  <c r="V30" i="1"/>
  <c r="P30" i="1"/>
  <c r="O30" i="1"/>
  <c r="U30" i="1" s="1"/>
  <c r="H30" i="1"/>
  <c r="G30" i="1"/>
  <c r="AF29" i="1"/>
  <c r="AE29" i="1"/>
  <c r="T29" i="1"/>
  <c r="S29" i="1"/>
  <c r="R29" i="1"/>
  <c r="Q29" i="1"/>
  <c r="P29" i="1"/>
  <c r="Y29" i="1" s="1"/>
  <c r="N29" i="1"/>
  <c r="M29" i="1"/>
  <c r="L29" i="1"/>
  <c r="K29" i="1"/>
  <c r="J29" i="1"/>
  <c r="I29" i="1"/>
  <c r="H29" i="1"/>
  <c r="F29" i="1"/>
  <c r="E29" i="1"/>
  <c r="O29" i="1" s="1"/>
  <c r="D29" i="1"/>
  <c r="AA29" i="1" s="1"/>
  <c r="C29" i="1"/>
  <c r="H28" i="1"/>
  <c r="G28" i="1"/>
  <c r="G68" i="1" s="1"/>
  <c r="AA27" i="1"/>
  <c r="U27" i="1"/>
  <c r="P27" i="1"/>
  <c r="O27" i="1"/>
  <c r="H27" i="1"/>
  <c r="G27" i="1"/>
  <c r="AA25" i="1"/>
  <c r="U25" i="1"/>
  <c r="U29" i="1" s="1"/>
  <c r="P25" i="1"/>
  <c r="O25" i="1"/>
  <c r="H25" i="1"/>
  <c r="G25" i="1"/>
  <c r="G29" i="1" s="1"/>
  <c r="T23" i="1"/>
  <c r="S23" i="1"/>
  <c r="R23" i="1"/>
  <c r="Q23" i="1"/>
  <c r="P23" i="1"/>
  <c r="Y23" i="1" s="1"/>
  <c r="N23" i="1"/>
  <c r="M23" i="1"/>
  <c r="L23" i="1"/>
  <c r="K23" i="1"/>
  <c r="J23" i="1"/>
  <c r="I23" i="1"/>
  <c r="F23" i="1"/>
  <c r="E23" i="1"/>
  <c r="O23" i="1" s="1"/>
  <c r="D23" i="1"/>
  <c r="AA23" i="1" s="1"/>
  <c r="C23" i="1"/>
  <c r="AA22" i="1"/>
  <c r="Y22" i="1"/>
  <c r="V22" i="1"/>
  <c r="P22" i="1"/>
  <c r="O22" i="1"/>
  <c r="U22" i="1" s="1"/>
  <c r="H22" i="1"/>
  <c r="G22" i="1"/>
  <c r="AA21" i="1"/>
  <c r="Y21" i="1"/>
  <c r="V21" i="1"/>
  <c r="V23" i="1" s="1"/>
  <c r="P21" i="1"/>
  <c r="O21" i="1"/>
  <c r="U21" i="1" s="1"/>
  <c r="U23" i="1" s="1"/>
  <c r="H21" i="1"/>
  <c r="G21" i="1"/>
  <c r="T20" i="1"/>
  <c r="S20" i="1"/>
  <c r="R20" i="1"/>
  <c r="Q20" i="1"/>
  <c r="N20" i="1"/>
  <c r="M20" i="1"/>
  <c r="L20" i="1"/>
  <c r="K20" i="1"/>
  <c r="O20" i="1" s="1"/>
  <c r="J20" i="1"/>
  <c r="I20" i="1"/>
  <c r="F20" i="1"/>
  <c r="E20" i="1"/>
  <c r="D20" i="1"/>
  <c r="C20" i="1"/>
  <c r="G20" i="1" s="1"/>
  <c r="AA19" i="1"/>
  <c r="U19" i="1"/>
  <c r="P19" i="1"/>
  <c r="O19" i="1"/>
  <c r="H19" i="1"/>
  <c r="G19" i="1"/>
  <c r="AA18" i="1"/>
  <c r="U18" i="1"/>
  <c r="P18" i="1"/>
  <c r="O18" i="1"/>
  <c r="H18" i="1"/>
  <c r="G18" i="1"/>
  <c r="AA17" i="1"/>
  <c r="T17" i="1"/>
  <c r="S17" i="1"/>
  <c r="R17" i="1"/>
  <c r="Q17" i="1"/>
  <c r="N17" i="1"/>
  <c r="M17" i="1"/>
  <c r="L17" i="1"/>
  <c r="P17" i="1" s="1"/>
  <c r="Y17" i="1" s="1"/>
  <c r="K17" i="1"/>
  <c r="J17" i="1"/>
  <c r="I17" i="1"/>
  <c r="H17" i="1"/>
  <c r="F17" i="1"/>
  <c r="E17" i="1"/>
  <c r="D17" i="1"/>
  <c r="C17" i="1"/>
  <c r="G17" i="1" s="1"/>
  <c r="U16" i="1"/>
  <c r="P16" i="1"/>
  <c r="V16" i="1" s="1"/>
  <c r="O16" i="1"/>
  <c r="H16" i="1"/>
  <c r="G16" i="1"/>
  <c r="AA15" i="1"/>
  <c r="U15" i="1"/>
  <c r="P15" i="1"/>
  <c r="O15" i="1"/>
  <c r="H15" i="1"/>
  <c r="G15" i="1"/>
  <c r="T14" i="1"/>
  <c r="S14" i="1"/>
  <c r="R14" i="1"/>
  <c r="Q14" i="1"/>
  <c r="N14" i="1"/>
  <c r="M14" i="1"/>
  <c r="L14" i="1"/>
  <c r="P14" i="1" s="1"/>
  <c r="K14" i="1"/>
  <c r="J14" i="1"/>
  <c r="I14" i="1"/>
  <c r="F14" i="1"/>
  <c r="E14" i="1"/>
  <c r="D14" i="1"/>
  <c r="C14" i="1"/>
  <c r="U13" i="1"/>
  <c r="P13" i="1"/>
  <c r="V13" i="1" s="1"/>
  <c r="O13" i="1"/>
  <c r="H13" i="1"/>
  <c r="G13" i="1"/>
  <c r="AA12" i="1"/>
  <c r="U12" i="1"/>
  <c r="P12" i="1"/>
  <c r="O12" i="1"/>
  <c r="H12" i="1"/>
  <c r="G12" i="1"/>
  <c r="T11" i="1"/>
  <c r="S11" i="1"/>
  <c r="R11" i="1"/>
  <c r="Q11" i="1"/>
  <c r="P11" i="1"/>
  <c r="Y11" i="1" s="1"/>
  <c r="N11" i="1"/>
  <c r="M11" i="1"/>
  <c r="L11" i="1"/>
  <c r="K11" i="1"/>
  <c r="J11" i="1"/>
  <c r="I11" i="1"/>
  <c r="F11" i="1"/>
  <c r="E11" i="1"/>
  <c r="O11" i="1" s="1"/>
  <c r="U11" i="1" s="1"/>
  <c r="D11" i="1"/>
  <c r="H11" i="1" s="1"/>
  <c r="C11" i="1"/>
  <c r="U10" i="1"/>
  <c r="P10" i="1"/>
  <c r="V10" i="1" s="1"/>
  <c r="O10" i="1"/>
  <c r="H10" i="1"/>
  <c r="G10" i="1"/>
  <c r="AA9" i="1"/>
  <c r="U9" i="1"/>
  <c r="P9" i="1"/>
  <c r="O9" i="1"/>
  <c r="H9" i="1"/>
  <c r="G9" i="1"/>
  <c r="T8" i="1"/>
  <c r="S8" i="1"/>
  <c r="R8" i="1"/>
  <c r="Q8" i="1"/>
  <c r="P8" i="1"/>
  <c r="Y8" i="1" s="1"/>
  <c r="N8" i="1"/>
  <c r="M8" i="1"/>
  <c r="L8" i="1"/>
  <c r="K8" i="1"/>
  <c r="J8" i="1"/>
  <c r="I8" i="1"/>
  <c r="H8" i="1"/>
  <c r="F8" i="1"/>
  <c r="E8" i="1"/>
  <c r="O8" i="1" s="1"/>
  <c r="D8" i="1"/>
  <c r="AA8" i="1" s="1"/>
  <c r="C8" i="1"/>
  <c r="G8" i="1" s="1"/>
  <c r="AA7" i="1"/>
  <c r="Y7" i="1"/>
  <c r="V7" i="1"/>
  <c r="U7" i="1"/>
  <c r="P7" i="1"/>
  <c r="P75" i="1" s="1"/>
  <c r="Y75" i="1" s="1"/>
  <c r="O7" i="1"/>
  <c r="H7" i="1"/>
  <c r="G7" i="1"/>
  <c r="AA6" i="1"/>
  <c r="Y6" i="1"/>
  <c r="V6" i="1"/>
  <c r="U6" i="1"/>
  <c r="P6" i="1"/>
  <c r="P65" i="1" s="1"/>
  <c r="O6" i="1"/>
  <c r="H6" i="1"/>
  <c r="G6" i="1"/>
  <c r="L57" i="2"/>
  <c r="I57" i="2"/>
  <c r="E57" i="2"/>
  <c r="D57" i="2"/>
  <c r="T56" i="2"/>
  <c r="Q56" i="2"/>
  <c r="M56" i="2"/>
  <c r="L56" i="2"/>
  <c r="I56" i="2"/>
  <c r="E56" i="2"/>
  <c r="D56" i="2"/>
  <c r="T55" i="2"/>
  <c r="Q55" i="2"/>
  <c r="M55" i="2"/>
  <c r="L55" i="2"/>
  <c r="I55" i="2"/>
  <c r="E55" i="2"/>
  <c r="D55" i="2"/>
  <c r="T54" i="2"/>
  <c r="S54" i="2"/>
  <c r="R54" i="2"/>
  <c r="Q54" i="2"/>
  <c r="P54" i="2"/>
  <c r="O54" i="2"/>
  <c r="D54" i="2"/>
  <c r="C54" i="2"/>
  <c r="V53" i="2"/>
  <c r="U53" i="2"/>
  <c r="V52" i="2"/>
  <c r="V54" i="2" s="1"/>
  <c r="U52" i="2"/>
  <c r="U54" i="2" s="1"/>
  <c r="R51" i="2"/>
  <c r="R57" i="2" s="1"/>
  <c r="J51" i="2"/>
  <c r="J57" i="2" s="1"/>
  <c r="P50" i="2"/>
  <c r="O50" i="2"/>
  <c r="T49" i="2"/>
  <c r="S49" i="2"/>
  <c r="R49" i="2"/>
  <c r="R56" i="2" s="1"/>
  <c r="Q49" i="2"/>
  <c r="N49" i="2"/>
  <c r="N56" i="2" s="1"/>
  <c r="M49" i="2"/>
  <c r="L49" i="2"/>
  <c r="K49" i="2"/>
  <c r="K56" i="2" s="1"/>
  <c r="J49" i="2"/>
  <c r="J56" i="2" s="1"/>
  <c r="I49" i="2"/>
  <c r="F49" i="2"/>
  <c r="F56" i="2" s="1"/>
  <c r="E49" i="2"/>
  <c r="D49" i="2"/>
  <c r="C49" i="2"/>
  <c r="C56" i="2" s="1"/>
  <c r="P48" i="2"/>
  <c r="O48" i="2"/>
  <c r="H48" i="2"/>
  <c r="G48" i="2"/>
  <c r="T47" i="2"/>
  <c r="T51" i="2" s="1"/>
  <c r="T57" i="2" s="1"/>
  <c r="S47" i="2"/>
  <c r="S55" i="2" s="1"/>
  <c r="R47" i="2"/>
  <c r="R55" i="2" s="1"/>
  <c r="Q47" i="2"/>
  <c r="Q51" i="2" s="1"/>
  <c r="Q57" i="2" s="1"/>
  <c r="N47" i="2"/>
  <c r="N55" i="2" s="1"/>
  <c r="M47" i="2"/>
  <c r="M51" i="2" s="1"/>
  <c r="M57" i="2" s="1"/>
  <c r="L47" i="2"/>
  <c r="L51" i="2" s="1"/>
  <c r="K47" i="2"/>
  <c r="J47" i="2"/>
  <c r="J55" i="2" s="1"/>
  <c r="I47" i="2"/>
  <c r="I51" i="2" s="1"/>
  <c r="F47" i="2"/>
  <c r="E47" i="2"/>
  <c r="E51" i="2" s="1"/>
  <c r="D47" i="2"/>
  <c r="D51" i="2" s="1"/>
  <c r="C47" i="2"/>
  <c r="P46" i="2"/>
  <c r="O46" i="2"/>
  <c r="H46" i="2"/>
  <c r="G46" i="2"/>
  <c r="V45" i="2"/>
  <c r="P45" i="2"/>
  <c r="O45" i="2"/>
  <c r="U45" i="2" s="1"/>
  <c r="H45" i="2"/>
  <c r="G45" i="2"/>
  <c r="U44" i="2"/>
  <c r="P44" i="2"/>
  <c r="V44" i="2" s="1"/>
  <c r="O44" i="2"/>
  <c r="H44" i="2"/>
  <c r="G44" i="2"/>
  <c r="T43" i="2"/>
  <c r="S43" i="2"/>
  <c r="R43" i="2"/>
  <c r="Q43" i="2"/>
  <c r="N43" i="2"/>
  <c r="M43" i="2"/>
  <c r="L43" i="2"/>
  <c r="K43" i="2"/>
  <c r="O43" i="2" s="1"/>
  <c r="J43" i="2"/>
  <c r="I43" i="2"/>
  <c r="F43" i="2"/>
  <c r="E43" i="2"/>
  <c r="D43" i="2"/>
  <c r="C43" i="2"/>
  <c r="V42" i="2"/>
  <c r="V43" i="2" s="1"/>
  <c r="P42" i="2"/>
  <c r="O42" i="2"/>
  <c r="U42" i="2" s="1"/>
  <c r="H42" i="2"/>
  <c r="G42" i="2"/>
  <c r="U41" i="2"/>
  <c r="U43" i="2" s="1"/>
  <c r="P41" i="2"/>
  <c r="V41" i="2" s="1"/>
  <c r="O41" i="2"/>
  <c r="H41" i="2"/>
  <c r="H43" i="2" s="1"/>
  <c r="G41" i="2"/>
  <c r="G43" i="2" s="1"/>
  <c r="V40" i="2"/>
  <c r="P40" i="2"/>
  <c r="O40" i="2"/>
  <c r="U40" i="2" s="1"/>
  <c r="H40" i="2"/>
  <c r="G40" i="2"/>
  <c r="U39" i="2"/>
  <c r="P39" i="2"/>
  <c r="V39" i="2" s="1"/>
  <c r="O39" i="2"/>
  <c r="H39" i="2"/>
  <c r="G39" i="2"/>
  <c r="T38" i="2"/>
  <c r="S38" i="2"/>
  <c r="R38" i="2"/>
  <c r="Q38" i="2"/>
  <c r="N38" i="2"/>
  <c r="M38" i="2"/>
  <c r="L38" i="2"/>
  <c r="K38" i="2"/>
  <c r="O38" i="2" s="1"/>
  <c r="J38" i="2"/>
  <c r="I38" i="2"/>
  <c r="F38" i="2"/>
  <c r="P38" i="2" s="1"/>
  <c r="E38" i="2"/>
  <c r="D38" i="2"/>
  <c r="C38" i="2"/>
  <c r="G38" i="2" s="1"/>
  <c r="V37" i="2"/>
  <c r="V38" i="2" s="1"/>
  <c r="P37" i="2"/>
  <c r="O37" i="2"/>
  <c r="U37" i="2" s="1"/>
  <c r="H37" i="2"/>
  <c r="G37" i="2"/>
  <c r="U36" i="2"/>
  <c r="P36" i="2"/>
  <c r="V36" i="2" s="1"/>
  <c r="O36" i="2"/>
  <c r="H36" i="2"/>
  <c r="G36" i="2"/>
  <c r="T35" i="2"/>
  <c r="S35" i="2"/>
  <c r="R35" i="2"/>
  <c r="Q35" i="2"/>
  <c r="O35" i="2"/>
  <c r="N35" i="2"/>
  <c r="M35" i="2"/>
  <c r="L35" i="2"/>
  <c r="K35" i="2"/>
  <c r="J35" i="2"/>
  <c r="I35" i="2"/>
  <c r="G35" i="2"/>
  <c r="F35" i="2"/>
  <c r="E35" i="2"/>
  <c r="D35" i="2"/>
  <c r="C35" i="2"/>
  <c r="V34" i="2"/>
  <c r="P34" i="2"/>
  <c r="O34" i="2"/>
  <c r="U34" i="2" s="1"/>
  <c r="V33" i="2"/>
  <c r="P33" i="2"/>
  <c r="P35" i="2" s="1"/>
  <c r="O33" i="2"/>
  <c r="U33" i="2" s="1"/>
  <c r="U35" i="2" s="1"/>
  <c r="H33" i="2"/>
  <c r="H35" i="2" s="1"/>
  <c r="G33" i="2"/>
  <c r="U32" i="2"/>
  <c r="P32" i="2"/>
  <c r="V32" i="2" s="1"/>
  <c r="O32" i="2"/>
  <c r="H32" i="2"/>
  <c r="G32" i="2"/>
  <c r="T31" i="2"/>
  <c r="S31" i="2"/>
  <c r="R31" i="2"/>
  <c r="Q31" i="2"/>
  <c r="N31" i="2"/>
  <c r="M31" i="2"/>
  <c r="L31" i="2"/>
  <c r="K31" i="2"/>
  <c r="O31" i="2" s="1"/>
  <c r="J31" i="2"/>
  <c r="I31" i="2"/>
  <c r="G31" i="2"/>
  <c r="F31" i="2"/>
  <c r="E31" i="2"/>
  <c r="D31" i="2"/>
  <c r="C31" i="2"/>
  <c r="P30" i="2"/>
  <c r="O30" i="2"/>
  <c r="H30" i="2"/>
  <c r="G30" i="2"/>
  <c r="V29" i="2"/>
  <c r="P29" i="2"/>
  <c r="O29" i="2"/>
  <c r="U29" i="2" s="1"/>
  <c r="H29" i="2"/>
  <c r="G29" i="2"/>
  <c r="P28" i="2"/>
  <c r="O28" i="2"/>
  <c r="V27" i="2"/>
  <c r="V31" i="2" s="1"/>
  <c r="P27" i="2"/>
  <c r="O27" i="2"/>
  <c r="U27" i="2" s="1"/>
  <c r="H27" i="2"/>
  <c r="G27" i="2"/>
  <c r="P26" i="2"/>
  <c r="O26" i="2"/>
  <c r="V25" i="2"/>
  <c r="P25" i="2"/>
  <c r="O25" i="2"/>
  <c r="U25" i="2" s="1"/>
  <c r="H25" i="2"/>
  <c r="G25" i="2"/>
  <c r="U24" i="2"/>
  <c r="P24" i="2"/>
  <c r="V24" i="2" s="1"/>
  <c r="O24" i="2"/>
  <c r="H24" i="2"/>
  <c r="G24" i="2"/>
  <c r="T23" i="2"/>
  <c r="S23" i="2"/>
  <c r="R23" i="2"/>
  <c r="Q23" i="2"/>
  <c r="N23" i="2"/>
  <c r="M23" i="2"/>
  <c r="L23" i="2"/>
  <c r="K23" i="2"/>
  <c r="O23" i="2" s="1"/>
  <c r="J23" i="2"/>
  <c r="I23" i="2"/>
  <c r="F23" i="2"/>
  <c r="E23" i="2"/>
  <c r="D23" i="2"/>
  <c r="C23" i="2"/>
  <c r="H22" i="2"/>
  <c r="H50" i="2" s="1"/>
  <c r="G22" i="2"/>
  <c r="G50" i="2" s="1"/>
  <c r="V21" i="2"/>
  <c r="P21" i="2"/>
  <c r="O21" i="2"/>
  <c r="U21" i="2" s="1"/>
  <c r="H21" i="2"/>
  <c r="G21" i="2"/>
  <c r="U19" i="2"/>
  <c r="P19" i="2"/>
  <c r="V19" i="2" s="1"/>
  <c r="V23" i="2" s="1"/>
  <c r="O19" i="2"/>
  <c r="H19" i="2"/>
  <c r="G19" i="2"/>
  <c r="G23" i="2" s="1"/>
  <c r="P18" i="2"/>
  <c r="P22" i="2" s="1"/>
  <c r="O18" i="2"/>
  <c r="O22" i="2" s="1"/>
  <c r="T17" i="2"/>
  <c r="S17" i="2"/>
  <c r="R17" i="2"/>
  <c r="Q17" i="2"/>
  <c r="P17" i="2"/>
  <c r="N17" i="2"/>
  <c r="M17" i="2"/>
  <c r="L17" i="2"/>
  <c r="K17" i="2"/>
  <c r="J17" i="2"/>
  <c r="I17" i="2"/>
  <c r="F17" i="2"/>
  <c r="E17" i="2"/>
  <c r="O17" i="2" s="1"/>
  <c r="D17" i="2"/>
  <c r="H17" i="2" s="1"/>
  <c r="C17" i="2"/>
  <c r="U16" i="2"/>
  <c r="P16" i="2"/>
  <c r="V16" i="2" s="1"/>
  <c r="O16" i="2"/>
  <c r="H16" i="2"/>
  <c r="G16" i="2"/>
  <c r="V15" i="2"/>
  <c r="V17" i="2" s="1"/>
  <c r="P15" i="2"/>
  <c r="O15" i="2"/>
  <c r="U15" i="2" s="1"/>
  <c r="U17" i="2" s="1"/>
  <c r="H15" i="2"/>
  <c r="G15" i="2"/>
  <c r="U14" i="2"/>
  <c r="T14" i="2"/>
  <c r="S14" i="2"/>
  <c r="R14" i="2"/>
  <c r="Q14" i="2"/>
  <c r="N14" i="2"/>
  <c r="M14" i="2"/>
  <c r="L14" i="2"/>
  <c r="P14" i="2" s="1"/>
  <c r="K14" i="2"/>
  <c r="J14" i="2"/>
  <c r="I14" i="2"/>
  <c r="F14" i="2"/>
  <c r="E14" i="2"/>
  <c r="D14" i="2"/>
  <c r="H14" i="2" s="1"/>
  <c r="C14" i="2"/>
  <c r="G14" i="2" s="1"/>
  <c r="U13" i="2"/>
  <c r="P13" i="2"/>
  <c r="V13" i="2" s="1"/>
  <c r="O13" i="2"/>
  <c r="H13" i="2"/>
  <c r="G13" i="2"/>
  <c r="G49" i="2" s="1"/>
  <c r="G56" i="2" s="1"/>
  <c r="V12" i="2"/>
  <c r="V14" i="2" s="1"/>
  <c r="P12" i="2"/>
  <c r="O12" i="2"/>
  <c r="U12" i="2" s="1"/>
  <c r="H12" i="2"/>
  <c r="G12" i="2"/>
  <c r="U11" i="2"/>
  <c r="P11" i="2"/>
  <c r="V11" i="2" s="1"/>
  <c r="O11" i="2"/>
  <c r="H11" i="2"/>
  <c r="G11" i="2"/>
  <c r="V10" i="2"/>
  <c r="P10" i="2"/>
  <c r="O10" i="2"/>
  <c r="U10" i="2" s="1"/>
  <c r="H10" i="2"/>
  <c r="G10" i="2"/>
  <c r="U9" i="2"/>
  <c r="P9" i="2"/>
  <c r="V9" i="2" s="1"/>
  <c r="O9" i="2"/>
  <c r="H9" i="2"/>
  <c r="G9" i="2"/>
  <c r="T8" i="2"/>
  <c r="S8" i="2"/>
  <c r="R8" i="2"/>
  <c r="Q8" i="2"/>
  <c r="N8" i="2"/>
  <c r="M8" i="2"/>
  <c r="L8" i="2"/>
  <c r="K8" i="2"/>
  <c r="O8" i="2" s="1"/>
  <c r="J8" i="2"/>
  <c r="I8" i="2"/>
  <c r="F8" i="2"/>
  <c r="P8" i="2" s="1"/>
  <c r="E8" i="2"/>
  <c r="D8" i="2"/>
  <c r="C8" i="2"/>
  <c r="G8" i="2" s="1"/>
  <c r="V7" i="2"/>
  <c r="V49" i="2" s="1"/>
  <c r="V56" i="2" s="1"/>
  <c r="P7" i="2"/>
  <c r="P49" i="2" s="1"/>
  <c r="P56" i="2" s="1"/>
  <c r="O7" i="2"/>
  <c r="U7" i="2" s="1"/>
  <c r="H7" i="2"/>
  <c r="G7" i="2"/>
  <c r="U6" i="2"/>
  <c r="P6" i="2"/>
  <c r="O6" i="2"/>
  <c r="H6" i="2"/>
  <c r="H47" i="2" s="1"/>
  <c r="G6" i="2"/>
  <c r="G47" i="2" s="1"/>
  <c r="AA70" i="5"/>
  <c r="BA69" i="5"/>
  <c r="AY69" i="5"/>
  <c r="AY70" i="5" s="1"/>
  <c r="AW69" i="5"/>
  <c r="AV69" i="5"/>
  <c r="AV70" i="5" s="1"/>
  <c r="AR69" i="5"/>
  <c r="AN69" i="5"/>
  <c r="AA69" i="5"/>
  <c r="S69" i="5"/>
  <c r="R69" i="5"/>
  <c r="F69" i="5"/>
  <c r="BC68" i="5"/>
  <c r="AX68" i="5"/>
  <c r="AX70" i="5" s="1"/>
  <c r="AW68" i="5"/>
  <c r="AW70" i="5" s="1"/>
  <c r="AR68" i="5"/>
  <c r="AA68" i="5"/>
  <c r="S68" i="5"/>
  <c r="R68" i="5"/>
  <c r="BB67" i="5"/>
  <c r="BA67" i="5"/>
  <c r="AZ67" i="5"/>
  <c r="AX67" i="5"/>
  <c r="AW67" i="5"/>
  <c r="AU67" i="5"/>
  <c r="AT67" i="5"/>
  <c r="AS67" i="5"/>
  <c r="AR67" i="5"/>
  <c r="AQ67" i="5"/>
  <c r="AP67" i="5"/>
  <c r="AO67" i="5"/>
  <c r="AN67" i="5"/>
  <c r="Y67" i="5" s="1"/>
  <c r="AM67" i="5"/>
  <c r="AL67" i="5"/>
  <c r="AK67" i="5"/>
  <c r="AC67" i="5"/>
  <c r="AB67" i="5"/>
  <c r="AA67" i="5"/>
  <c r="X67" i="5"/>
  <c r="U67" i="5"/>
  <c r="T67" i="5"/>
  <c r="S67" i="5"/>
  <c r="R67" i="5"/>
  <c r="Q67" i="5"/>
  <c r="P67" i="5"/>
  <c r="V67" i="5" s="1"/>
  <c r="AC65" i="5"/>
  <c r="AB65" i="5"/>
  <c r="AA65" i="5"/>
  <c r="Z65" i="5"/>
  <c r="Y65" i="5"/>
  <c r="X65" i="5"/>
  <c r="W65" i="5"/>
  <c r="V65" i="5"/>
  <c r="Q65" i="5"/>
  <c r="P65" i="5"/>
  <c r="BB64" i="5"/>
  <c r="BA64" i="5"/>
  <c r="AZ64" i="5"/>
  <c r="AX64" i="5"/>
  <c r="AW64" i="5"/>
  <c r="AU64" i="5"/>
  <c r="AT64" i="5"/>
  <c r="AR64" i="5"/>
  <c r="AQ64" i="5"/>
  <c r="AO64" i="5"/>
  <c r="AN64" i="5"/>
  <c r="AL64" i="5"/>
  <c r="AK64" i="5"/>
  <c r="AC64" i="5"/>
  <c r="AA64" i="5"/>
  <c r="Y64" i="5"/>
  <c r="X64" i="5"/>
  <c r="U64" i="5"/>
  <c r="T64" i="5"/>
  <c r="S64" i="5"/>
  <c r="R64" i="5"/>
  <c r="Q64" i="5"/>
  <c r="AC63" i="5"/>
  <c r="AA63" i="5"/>
  <c r="Z63" i="5"/>
  <c r="Y63" i="5"/>
  <c r="X63" i="5"/>
  <c r="W63" i="5"/>
  <c r="V63" i="5"/>
  <c r="AC62" i="5"/>
  <c r="AA62" i="5"/>
  <c r="Y62" i="5"/>
  <c r="X62" i="5"/>
  <c r="Q62" i="5"/>
  <c r="P62" i="5"/>
  <c r="V62" i="5" s="1"/>
  <c r="BB60" i="5"/>
  <c r="BA60" i="5"/>
  <c r="AX60" i="5"/>
  <c r="AW60" i="5"/>
  <c r="AS60" i="5"/>
  <c r="AK60" i="5"/>
  <c r="AK70" i="5" s="1"/>
  <c r="AC60" i="5"/>
  <c r="AA60" i="5"/>
  <c r="S60" i="5"/>
  <c r="S70" i="5" s="1"/>
  <c r="R60" i="5"/>
  <c r="R70" i="5" s="1"/>
  <c r="K60" i="5"/>
  <c r="BD59" i="5"/>
  <c r="BD69" i="5" s="1"/>
  <c r="BC59" i="5"/>
  <c r="BC69" i="5" s="1"/>
  <c r="BB59" i="5"/>
  <c r="BB69" i="5" s="1"/>
  <c r="BB70" i="5" s="1"/>
  <c r="BA59" i="5"/>
  <c r="AZ59" i="5"/>
  <c r="AZ69" i="5" s="1"/>
  <c r="AX59" i="5"/>
  <c r="AX69" i="5" s="1"/>
  <c r="AW59" i="5"/>
  <c r="AV59" i="5"/>
  <c r="AU59" i="5"/>
  <c r="AU69" i="5" s="1"/>
  <c r="AT59" i="5"/>
  <c r="AT69" i="5" s="1"/>
  <c r="AS59" i="5"/>
  <c r="AR59" i="5"/>
  <c r="AQ59" i="5"/>
  <c r="AQ69" i="5" s="1"/>
  <c r="AP59" i="5"/>
  <c r="AP69" i="5" s="1"/>
  <c r="AO59" i="5"/>
  <c r="AO69" i="5" s="1"/>
  <c r="AN59" i="5"/>
  <c r="AM59" i="5"/>
  <c r="AM69" i="5" s="1"/>
  <c r="AL59" i="5"/>
  <c r="AL69" i="5" s="1"/>
  <c r="AK59" i="5"/>
  <c r="AK69" i="5" s="1"/>
  <c r="AA59" i="5"/>
  <c r="O59" i="5"/>
  <c r="N59" i="5"/>
  <c r="M59" i="5"/>
  <c r="L59" i="5"/>
  <c r="K59" i="5"/>
  <c r="J59" i="5"/>
  <c r="G59" i="5"/>
  <c r="G69" i="5" s="1"/>
  <c r="F59" i="5"/>
  <c r="E59" i="5"/>
  <c r="E69" i="5" s="1"/>
  <c r="X69" i="5" s="1"/>
  <c r="D59" i="5"/>
  <c r="D69" i="5" s="1"/>
  <c r="BD58" i="5"/>
  <c r="BD60" i="5" s="1"/>
  <c r="BC58" i="5"/>
  <c r="BC60" i="5" s="1"/>
  <c r="BA58" i="5"/>
  <c r="BA68" i="5" s="1"/>
  <c r="BA70" i="5" s="1"/>
  <c r="AZ58" i="5"/>
  <c r="AY58" i="5"/>
  <c r="AY60" i="5" s="1"/>
  <c r="AX58" i="5"/>
  <c r="AW58" i="5"/>
  <c r="AV58" i="5"/>
  <c r="AV60" i="5" s="1"/>
  <c r="AU58" i="5"/>
  <c r="AT58" i="5"/>
  <c r="AT68" i="5" s="1"/>
  <c r="AT70" i="5" s="1"/>
  <c r="AS58" i="5"/>
  <c r="AR58" i="5"/>
  <c r="AR60" i="5" s="1"/>
  <c r="AQ58" i="5"/>
  <c r="AQ60" i="5" s="1"/>
  <c r="AQ70" i="5" s="1"/>
  <c r="AP58" i="5"/>
  <c r="AP68" i="5" s="1"/>
  <c r="AN58" i="5"/>
  <c r="AN60" i="5" s="1"/>
  <c r="AM58" i="5"/>
  <c r="AL58" i="5"/>
  <c r="AL68" i="5" s="1"/>
  <c r="AK58" i="5"/>
  <c r="AK68" i="5" s="1"/>
  <c r="AC58" i="5"/>
  <c r="AA58" i="5"/>
  <c r="X58" i="5"/>
  <c r="O58" i="5"/>
  <c r="O60" i="5" s="1"/>
  <c r="N58" i="5"/>
  <c r="N60" i="5" s="1"/>
  <c r="M58" i="5"/>
  <c r="M60" i="5" s="1"/>
  <c r="L58" i="5"/>
  <c r="L60" i="5" s="1"/>
  <c r="K58" i="5"/>
  <c r="J58" i="5"/>
  <c r="J60" i="5" s="1"/>
  <c r="G58" i="5"/>
  <c r="G68" i="5" s="1"/>
  <c r="F58" i="5"/>
  <c r="F68" i="5" s="1"/>
  <c r="E58" i="5"/>
  <c r="E68" i="5" s="1"/>
  <c r="X68" i="5" s="1"/>
  <c r="D58" i="5"/>
  <c r="D68" i="5" s="1"/>
  <c r="BB57" i="5"/>
  <c r="BA57" i="5"/>
  <c r="AZ57" i="5"/>
  <c r="AY57" i="5"/>
  <c r="AX57" i="5"/>
  <c r="AW57" i="5"/>
  <c r="AV57" i="5"/>
  <c r="AU57" i="5"/>
  <c r="AT57" i="5"/>
  <c r="AS57" i="5"/>
  <c r="AR57" i="5"/>
  <c r="AQ57" i="5"/>
  <c r="Y57" i="5" s="1"/>
  <c r="AP57" i="5"/>
  <c r="AO57" i="5"/>
  <c r="AN57" i="5"/>
  <c r="AM57" i="5"/>
  <c r="AL57" i="5"/>
  <c r="AK57" i="5"/>
  <c r="X57" i="5" s="1"/>
  <c r="AC57" i="5"/>
  <c r="AB57" i="5"/>
  <c r="AA57" i="5"/>
  <c r="U57" i="5"/>
  <c r="T57" i="5"/>
  <c r="S57" i="5"/>
  <c r="R57" i="5"/>
  <c r="I57" i="5"/>
  <c r="H57" i="5"/>
  <c r="AA56" i="5"/>
  <c r="Y56" i="5"/>
  <c r="X56" i="5"/>
  <c r="Q56" i="5"/>
  <c r="P56" i="5"/>
  <c r="V56" i="5" s="1"/>
  <c r="I56" i="5"/>
  <c r="H56" i="5"/>
  <c r="AC55" i="5"/>
  <c r="AB55" i="5"/>
  <c r="AA55" i="5"/>
  <c r="Y55" i="5"/>
  <c r="X55" i="5"/>
  <c r="Q55" i="5"/>
  <c r="P55" i="5"/>
  <c r="I55" i="5"/>
  <c r="H55" i="5"/>
  <c r="BB54" i="5"/>
  <c r="BA54" i="5"/>
  <c r="AZ54" i="5"/>
  <c r="AY54" i="5"/>
  <c r="AX54" i="5"/>
  <c r="AW54" i="5"/>
  <c r="AV54" i="5"/>
  <c r="AU54" i="5"/>
  <c r="AT54" i="5"/>
  <c r="AS54" i="5"/>
  <c r="AR54" i="5"/>
  <c r="AQ54" i="5"/>
  <c r="Y54" i="5" s="1"/>
  <c r="AP54" i="5"/>
  <c r="AO54" i="5"/>
  <c r="AN54" i="5"/>
  <c r="AM54" i="5"/>
  <c r="AL54" i="5"/>
  <c r="AK54" i="5"/>
  <c r="X54" i="5" s="1"/>
  <c r="AC54" i="5"/>
  <c r="AB54" i="5"/>
  <c r="AA54" i="5"/>
  <c r="U54" i="5"/>
  <c r="T54" i="5"/>
  <c r="S54" i="5"/>
  <c r="R54" i="5"/>
  <c r="I54" i="5"/>
  <c r="H54" i="5"/>
  <c r="Q53" i="5"/>
  <c r="W53" i="5" s="1"/>
  <c r="P53" i="5"/>
  <c r="V53" i="5" s="1"/>
  <c r="I53" i="5"/>
  <c r="H53" i="5"/>
  <c r="AC52" i="5"/>
  <c r="AB52" i="5"/>
  <c r="AA52" i="5"/>
  <c r="Y52" i="5"/>
  <c r="X52" i="5"/>
  <c r="Q52" i="5"/>
  <c r="P52" i="5"/>
  <c r="I52" i="5"/>
  <c r="H52" i="5"/>
  <c r="BB51" i="5"/>
  <c r="BA51" i="5"/>
  <c r="AZ51" i="5"/>
  <c r="AY51" i="5"/>
  <c r="AX51" i="5"/>
  <c r="AW51" i="5"/>
  <c r="AV51" i="5"/>
  <c r="AU51" i="5"/>
  <c r="AT51" i="5"/>
  <c r="AS51" i="5"/>
  <c r="AR51" i="5"/>
  <c r="AQ51" i="5"/>
  <c r="Y51" i="5" s="1"/>
  <c r="AP51" i="5"/>
  <c r="AO51" i="5"/>
  <c r="AN51" i="5"/>
  <c r="AM51" i="5"/>
  <c r="AL51" i="5"/>
  <c r="AK51" i="5"/>
  <c r="X51" i="5" s="1"/>
  <c r="AC51" i="5"/>
  <c r="AB51" i="5"/>
  <c r="AA51" i="5"/>
  <c r="U51" i="5"/>
  <c r="T51" i="5"/>
  <c r="S51" i="5"/>
  <c r="R51" i="5"/>
  <c r="I51" i="5"/>
  <c r="H51" i="5"/>
  <c r="AA50" i="5"/>
  <c r="Y50" i="5"/>
  <c r="X50" i="5"/>
  <c r="Q50" i="5"/>
  <c r="P50" i="5"/>
  <c r="V50" i="5" s="1"/>
  <c r="I50" i="5"/>
  <c r="H50" i="5"/>
  <c r="AC49" i="5"/>
  <c r="AB49" i="5"/>
  <c r="AA49" i="5"/>
  <c r="Y49" i="5"/>
  <c r="X49" i="5"/>
  <c r="Q49" i="5"/>
  <c r="P49" i="5"/>
  <c r="I49" i="5"/>
  <c r="H49" i="5"/>
  <c r="BB48" i="5"/>
  <c r="BA48" i="5"/>
  <c r="AZ48" i="5"/>
  <c r="AY48" i="5"/>
  <c r="AX48" i="5"/>
  <c r="AW48" i="5"/>
  <c r="AV48" i="5"/>
  <c r="AU48" i="5"/>
  <c r="AT48" i="5"/>
  <c r="AS48" i="5"/>
  <c r="AR48" i="5"/>
  <c r="AQ48" i="5"/>
  <c r="Y48" i="5" s="1"/>
  <c r="AP48" i="5"/>
  <c r="AO48" i="5"/>
  <c r="AN48" i="5"/>
  <c r="AM48" i="5"/>
  <c r="AL48" i="5"/>
  <c r="AK48" i="5"/>
  <c r="X48" i="5" s="1"/>
  <c r="AC48" i="5"/>
  <c r="AB48" i="5"/>
  <c r="AA48" i="5"/>
  <c r="U48" i="5"/>
  <c r="T48" i="5"/>
  <c r="S48" i="5"/>
  <c r="R48" i="5"/>
  <c r="I48" i="5"/>
  <c r="H48" i="5"/>
  <c r="AA47" i="5"/>
  <c r="Y47" i="5"/>
  <c r="X47" i="5"/>
  <c r="Q47" i="5"/>
  <c r="P47" i="5"/>
  <c r="V47" i="5" s="1"/>
  <c r="I47" i="5"/>
  <c r="H47" i="5"/>
  <c r="AC46" i="5"/>
  <c r="AB46" i="5"/>
  <c r="AA46" i="5"/>
  <c r="Y46" i="5"/>
  <c r="X46" i="5"/>
  <c r="Q46" i="5"/>
  <c r="P46" i="5"/>
  <c r="I46" i="5"/>
  <c r="H46" i="5"/>
  <c r="BB45" i="5"/>
  <c r="BA45" i="5"/>
  <c r="AZ45" i="5"/>
  <c r="AY45" i="5"/>
  <c r="AX45" i="5"/>
  <c r="AW45" i="5"/>
  <c r="AV45" i="5"/>
  <c r="AU45" i="5"/>
  <c r="AT45" i="5"/>
  <c r="AS45" i="5"/>
  <c r="AR45" i="5"/>
  <c r="AQ45" i="5"/>
  <c r="AP45" i="5"/>
  <c r="AO45" i="5"/>
  <c r="AN45" i="5"/>
  <c r="AM45" i="5"/>
  <c r="AL45" i="5"/>
  <c r="AK45" i="5"/>
  <c r="X45" i="5" s="1"/>
  <c r="AC45" i="5"/>
  <c r="AB45" i="5"/>
  <c r="AA45" i="5"/>
  <c r="Y45" i="5"/>
  <c r="V45" i="5"/>
  <c r="T45" i="5"/>
  <c r="S45" i="5"/>
  <c r="R45" i="5"/>
  <c r="I45" i="5"/>
  <c r="H45" i="5"/>
  <c r="AA43" i="5"/>
  <c r="Y43" i="5"/>
  <c r="X43" i="5"/>
  <c r="V43" i="5"/>
  <c r="Q43" i="5"/>
  <c r="W43" i="5" s="1"/>
  <c r="P43" i="5"/>
  <c r="I43" i="5"/>
  <c r="H43" i="5"/>
  <c r="AC41" i="5"/>
  <c r="AB41" i="5"/>
  <c r="AA41" i="5"/>
  <c r="Z41" i="5"/>
  <c r="Y41" i="5"/>
  <c r="X41" i="5"/>
  <c r="U41" i="5"/>
  <c r="U45" i="5" s="1"/>
  <c r="Q41" i="5"/>
  <c r="P41" i="5"/>
  <c r="P45" i="5" s="1"/>
  <c r="I41" i="5"/>
  <c r="H41" i="5"/>
  <c r="BB39" i="5"/>
  <c r="BA39" i="5"/>
  <c r="AZ39" i="5"/>
  <c r="AY39" i="5"/>
  <c r="AX39" i="5"/>
  <c r="AW39" i="5"/>
  <c r="AV39" i="5"/>
  <c r="AU39" i="5"/>
  <c r="AT39" i="5"/>
  <c r="AS39" i="5"/>
  <c r="AR39" i="5"/>
  <c r="AQ39" i="5"/>
  <c r="Y39" i="5" s="1"/>
  <c r="AP39" i="5"/>
  <c r="AO39" i="5"/>
  <c r="AN39" i="5"/>
  <c r="AM39" i="5"/>
  <c r="AL39" i="5"/>
  <c r="AK39" i="5"/>
  <c r="AC39" i="5"/>
  <c r="AB39" i="5"/>
  <c r="AA39" i="5"/>
  <c r="X39" i="5"/>
  <c r="S39" i="5"/>
  <c r="R39" i="5"/>
  <c r="I39" i="5"/>
  <c r="H39" i="5"/>
  <c r="U38" i="5"/>
  <c r="T38" i="5"/>
  <c r="Q38" i="5"/>
  <c r="W38" i="5" s="1"/>
  <c r="P38" i="5"/>
  <c r="P39" i="5" s="1"/>
  <c r="V39" i="5" s="1"/>
  <c r="I38" i="5"/>
  <c r="H38" i="5"/>
  <c r="AC37" i="5"/>
  <c r="AB37" i="5"/>
  <c r="AA37" i="5"/>
  <c r="Y37" i="5"/>
  <c r="X37" i="5"/>
  <c r="U37" i="5"/>
  <c r="U39" i="5" s="1"/>
  <c r="T37" i="5"/>
  <c r="T39" i="5" s="1"/>
  <c r="Q37" i="5"/>
  <c r="P37" i="5"/>
  <c r="V37" i="5" s="1"/>
  <c r="I37" i="5"/>
  <c r="H37" i="5"/>
  <c r="BB36" i="5"/>
  <c r="BA36" i="5"/>
  <c r="AZ36" i="5"/>
  <c r="AY36" i="5"/>
  <c r="AX36" i="5"/>
  <c r="AW36" i="5"/>
  <c r="AV36" i="5"/>
  <c r="AU36" i="5"/>
  <c r="AT36" i="5"/>
  <c r="AS36" i="5"/>
  <c r="AR36" i="5"/>
  <c r="AQ36" i="5"/>
  <c r="Y36" i="5" s="1"/>
  <c r="AP36" i="5"/>
  <c r="AO36" i="5"/>
  <c r="AN36" i="5"/>
  <c r="AM36" i="5"/>
  <c r="AL36" i="5"/>
  <c r="AK36" i="5"/>
  <c r="AC36" i="5"/>
  <c r="AB36" i="5"/>
  <c r="AA36" i="5"/>
  <c r="X36" i="5"/>
  <c r="S36" i="5"/>
  <c r="R36" i="5"/>
  <c r="P36" i="5"/>
  <c r="I36" i="5"/>
  <c r="H36" i="5"/>
  <c r="Y35" i="5"/>
  <c r="U35" i="5"/>
  <c r="T35" i="5"/>
  <c r="T36" i="5" s="1"/>
  <c r="Q35" i="5"/>
  <c r="P35" i="5"/>
  <c r="I35" i="5"/>
  <c r="H35" i="5"/>
  <c r="AC34" i="5"/>
  <c r="AB34" i="5"/>
  <c r="AA34" i="5"/>
  <c r="Y34" i="5"/>
  <c r="X34" i="5"/>
  <c r="U34" i="5"/>
  <c r="T34" i="5"/>
  <c r="Q34" i="5"/>
  <c r="W34" i="5" s="1"/>
  <c r="P34" i="5"/>
  <c r="I34" i="5"/>
  <c r="H34" i="5"/>
  <c r="BB33" i="5"/>
  <c r="BA33" i="5"/>
  <c r="AZ33" i="5"/>
  <c r="AY33" i="5"/>
  <c r="AX33" i="5"/>
  <c r="AW33" i="5"/>
  <c r="AV33" i="5"/>
  <c r="AU33" i="5"/>
  <c r="AT33" i="5"/>
  <c r="AS33" i="5"/>
  <c r="AR33" i="5"/>
  <c r="AQ33" i="5"/>
  <c r="AP33" i="5"/>
  <c r="AO33" i="5"/>
  <c r="AN33" i="5"/>
  <c r="AM33" i="5"/>
  <c r="AL33" i="5"/>
  <c r="AK33" i="5"/>
  <c r="AC33" i="5"/>
  <c r="AB33" i="5"/>
  <c r="AA33" i="5"/>
  <c r="Y33" i="5"/>
  <c r="X33" i="5"/>
  <c r="I33" i="5"/>
  <c r="H33" i="5"/>
  <c r="U32" i="5"/>
  <c r="T32" i="5"/>
  <c r="Q32" i="5"/>
  <c r="Q33" i="5" s="1"/>
  <c r="P32" i="5"/>
  <c r="V32" i="5" s="1"/>
  <c r="I32" i="5"/>
  <c r="H32" i="5"/>
  <c r="AC31" i="5"/>
  <c r="AB31" i="5"/>
  <c r="AA31" i="5"/>
  <c r="Z31" i="5"/>
  <c r="Y31" i="5"/>
  <c r="X31" i="5"/>
  <c r="U31" i="5"/>
  <c r="T31" i="5"/>
  <c r="Q31" i="5"/>
  <c r="W31" i="5" s="1"/>
  <c r="P31" i="5"/>
  <c r="P33" i="5" s="1"/>
  <c r="V33" i="5" s="1"/>
  <c r="I31" i="5"/>
  <c r="H31" i="5"/>
  <c r="BB30" i="5"/>
  <c r="BA30" i="5"/>
  <c r="AZ30" i="5"/>
  <c r="AY30" i="5"/>
  <c r="AX30" i="5"/>
  <c r="AW30" i="5"/>
  <c r="AV30" i="5"/>
  <c r="AU30" i="5"/>
  <c r="AT30" i="5"/>
  <c r="AS30" i="5"/>
  <c r="AR30" i="5"/>
  <c r="AQ30" i="5"/>
  <c r="AP30" i="5"/>
  <c r="AO30" i="5"/>
  <c r="AN30" i="5"/>
  <c r="AM30" i="5"/>
  <c r="AL30" i="5"/>
  <c r="AK30" i="5"/>
  <c r="X30" i="5" s="1"/>
  <c r="AC30" i="5"/>
  <c r="AB30" i="5"/>
  <c r="AA30" i="5"/>
  <c r="Y30" i="5"/>
  <c r="U30" i="5"/>
  <c r="T30" i="5"/>
  <c r="S30" i="5"/>
  <c r="R30" i="5"/>
  <c r="I30" i="5"/>
  <c r="H30" i="5"/>
  <c r="I29" i="5"/>
  <c r="H29" i="5"/>
  <c r="AA28" i="5"/>
  <c r="Y28" i="5"/>
  <c r="X28" i="5"/>
  <c r="V28" i="5"/>
  <c r="Q28" i="5"/>
  <c r="W28" i="5" s="1"/>
  <c r="P28" i="5"/>
  <c r="I28" i="5"/>
  <c r="H28" i="5"/>
  <c r="AC26" i="5"/>
  <c r="AB26" i="5"/>
  <c r="AA26" i="5"/>
  <c r="Y26" i="5"/>
  <c r="X26" i="5"/>
  <c r="V26" i="5"/>
  <c r="Q26" i="5"/>
  <c r="W26" i="5" s="1"/>
  <c r="P26" i="5"/>
  <c r="P30" i="5" s="1"/>
  <c r="V30" i="5" s="1"/>
  <c r="I26" i="5"/>
  <c r="H26" i="5"/>
  <c r="BB24" i="5"/>
  <c r="BA24" i="5"/>
  <c r="AZ24" i="5"/>
  <c r="AY24" i="5"/>
  <c r="AX24" i="5"/>
  <c r="AW24" i="5"/>
  <c r="AV24" i="5"/>
  <c r="AU24" i="5"/>
  <c r="AT24" i="5"/>
  <c r="AS24" i="5"/>
  <c r="AR24" i="5"/>
  <c r="AQ24" i="5"/>
  <c r="Y24" i="5" s="1"/>
  <c r="AP24" i="5"/>
  <c r="AO24" i="5"/>
  <c r="AN24" i="5"/>
  <c r="AM24" i="5"/>
  <c r="AL24" i="5"/>
  <c r="AK24" i="5"/>
  <c r="AC24" i="5"/>
  <c r="AB24" i="5"/>
  <c r="AA24" i="5"/>
  <c r="X24" i="5"/>
  <c r="U24" i="5"/>
  <c r="T24" i="5"/>
  <c r="S24" i="5"/>
  <c r="R24" i="5"/>
  <c r="I24" i="5"/>
  <c r="H24" i="5"/>
  <c r="AA23" i="5"/>
  <c r="Y23" i="5"/>
  <c r="X23" i="5"/>
  <c r="V23" i="5"/>
  <c r="Q23" i="5"/>
  <c r="W23" i="5" s="1"/>
  <c r="P23" i="5"/>
  <c r="I23" i="5"/>
  <c r="H23" i="5"/>
  <c r="AC22" i="5"/>
  <c r="AB22" i="5"/>
  <c r="AA22" i="5"/>
  <c r="Y22" i="5"/>
  <c r="X22" i="5"/>
  <c r="V22" i="5"/>
  <c r="Q22" i="5"/>
  <c r="Q24" i="5" s="1"/>
  <c r="P22" i="5"/>
  <c r="P24" i="5" s="1"/>
  <c r="V24" i="5" s="1"/>
  <c r="I22" i="5"/>
  <c r="H22" i="5"/>
  <c r="BB21" i="5"/>
  <c r="BA21" i="5"/>
  <c r="AZ21" i="5"/>
  <c r="AY21" i="5"/>
  <c r="AX21" i="5"/>
  <c r="AW21" i="5"/>
  <c r="AV21" i="5"/>
  <c r="AU21" i="5"/>
  <c r="AT21" i="5"/>
  <c r="AS21" i="5"/>
  <c r="AR21" i="5"/>
  <c r="AQ21" i="5"/>
  <c r="Y21" i="5" s="1"/>
  <c r="AP21" i="5"/>
  <c r="AO21" i="5"/>
  <c r="AN21" i="5"/>
  <c r="AM21" i="5"/>
  <c r="AL21" i="5"/>
  <c r="AK21" i="5"/>
  <c r="AC21" i="5"/>
  <c r="AB21" i="5"/>
  <c r="AA21" i="5"/>
  <c r="X21" i="5"/>
  <c r="U21" i="5"/>
  <c r="T21" i="5"/>
  <c r="S21" i="5"/>
  <c r="R21" i="5"/>
  <c r="I21" i="5"/>
  <c r="H21" i="5"/>
  <c r="AA20" i="5"/>
  <c r="Y20" i="5"/>
  <c r="X20" i="5"/>
  <c r="V20" i="5"/>
  <c r="Q20" i="5"/>
  <c r="W20" i="5" s="1"/>
  <c r="P20" i="5"/>
  <c r="I20" i="5"/>
  <c r="H20" i="5"/>
  <c r="AC19" i="5"/>
  <c r="AB19" i="5"/>
  <c r="AA19" i="5"/>
  <c r="Y19" i="5"/>
  <c r="X19" i="5"/>
  <c r="V19" i="5"/>
  <c r="Q19" i="5"/>
  <c r="Q21" i="5" s="1"/>
  <c r="P19" i="5"/>
  <c r="P21" i="5" s="1"/>
  <c r="V21" i="5" s="1"/>
  <c r="I19" i="5"/>
  <c r="H19" i="5"/>
  <c r="BB18" i="5"/>
  <c r="BA18" i="5"/>
  <c r="AZ18" i="5"/>
  <c r="AY18" i="5"/>
  <c r="AX18" i="5"/>
  <c r="AW18" i="5"/>
  <c r="AV18" i="5"/>
  <c r="AU18" i="5"/>
  <c r="AT18" i="5"/>
  <c r="AS18" i="5"/>
  <c r="AR18" i="5"/>
  <c r="AQ18" i="5"/>
  <c r="Y18" i="5" s="1"/>
  <c r="AP18" i="5"/>
  <c r="AN18" i="5"/>
  <c r="AM18" i="5"/>
  <c r="AL18" i="5"/>
  <c r="AK18" i="5"/>
  <c r="AC18" i="5"/>
  <c r="AB18" i="5"/>
  <c r="AA18" i="5"/>
  <c r="X18" i="5"/>
  <c r="U18" i="5"/>
  <c r="T18" i="5"/>
  <c r="S18" i="5"/>
  <c r="R18" i="5"/>
  <c r="I18" i="5"/>
  <c r="H18" i="5"/>
  <c r="V17" i="5"/>
  <c r="Q17" i="5"/>
  <c r="W17" i="5" s="1"/>
  <c r="P17" i="5"/>
  <c r="I17" i="5"/>
  <c r="H17" i="5"/>
  <c r="AO16" i="5"/>
  <c r="AO18" i="5" s="1"/>
  <c r="AC16" i="5"/>
  <c r="AB16" i="5"/>
  <c r="AA16" i="5"/>
  <c r="Z16" i="5"/>
  <c r="Y16" i="5"/>
  <c r="X16" i="5"/>
  <c r="W16" i="5"/>
  <c r="V16" i="5"/>
  <c r="Q16" i="5"/>
  <c r="Q18" i="5" s="1"/>
  <c r="P16" i="5"/>
  <c r="P18" i="5" s="1"/>
  <c r="V18" i="5" s="1"/>
  <c r="I16" i="5"/>
  <c r="H16" i="5"/>
  <c r="BB15" i="5"/>
  <c r="BA15" i="5"/>
  <c r="AZ15" i="5"/>
  <c r="AY15" i="5"/>
  <c r="AX15" i="5"/>
  <c r="AW15" i="5"/>
  <c r="AV15" i="5"/>
  <c r="AU15" i="5"/>
  <c r="AT15" i="5"/>
  <c r="AS15" i="5"/>
  <c r="AR15" i="5"/>
  <c r="AQ15" i="5"/>
  <c r="Y15" i="5" s="1"/>
  <c r="AP15" i="5"/>
  <c r="AN15" i="5"/>
  <c r="AM15" i="5"/>
  <c r="AL15" i="5"/>
  <c r="AK15" i="5"/>
  <c r="AC15" i="5"/>
  <c r="AB15" i="5"/>
  <c r="AA15" i="5"/>
  <c r="X15" i="5"/>
  <c r="U15" i="5"/>
  <c r="T15" i="5"/>
  <c r="S15" i="5"/>
  <c r="R15" i="5"/>
  <c r="P15" i="5"/>
  <c r="V15" i="5" s="1"/>
  <c r="I15" i="5"/>
  <c r="H15" i="5"/>
  <c r="V14" i="5"/>
  <c r="Q14" i="5"/>
  <c r="W14" i="5" s="1"/>
  <c r="P14" i="5"/>
  <c r="I14" i="5"/>
  <c r="H14" i="5"/>
  <c r="AO13" i="5"/>
  <c r="AO15" i="5" s="1"/>
  <c r="AC13" i="5"/>
  <c r="AB13" i="5"/>
  <c r="AA13" i="5"/>
  <c r="Z13" i="5"/>
  <c r="Y13" i="5"/>
  <c r="X13" i="5"/>
  <c r="W13" i="5"/>
  <c r="V13" i="5"/>
  <c r="Q13" i="5"/>
  <c r="Q15" i="5" s="1"/>
  <c r="P13" i="5"/>
  <c r="I13" i="5"/>
  <c r="H13" i="5"/>
  <c r="BB12" i="5"/>
  <c r="BA12" i="5"/>
  <c r="AZ12" i="5"/>
  <c r="AY12" i="5"/>
  <c r="AX12" i="5"/>
  <c r="AW12" i="5"/>
  <c r="AV12" i="5"/>
  <c r="AU12" i="5"/>
  <c r="AT12" i="5"/>
  <c r="AS12" i="5"/>
  <c r="AR12" i="5"/>
  <c r="AQ12" i="5"/>
  <c r="AP12" i="5"/>
  <c r="AO12" i="5"/>
  <c r="AN12" i="5"/>
  <c r="AM12" i="5"/>
  <c r="AL12" i="5"/>
  <c r="AK12" i="5"/>
  <c r="AC12" i="5"/>
  <c r="AB12" i="5"/>
  <c r="AA12" i="5"/>
  <c r="Y12" i="5"/>
  <c r="X12" i="5"/>
  <c r="U12" i="5"/>
  <c r="T12" i="5"/>
  <c r="S12" i="5"/>
  <c r="R12" i="5"/>
  <c r="Q12" i="5"/>
  <c r="W12" i="5" s="1"/>
  <c r="I12" i="5"/>
  <c r="H12" i="5"/>
  <c r="W11" i="5"/>
  <c r="V11" i="5"/>
  <c r="Q11" i="5"/>
  <c r="P11" i="5"/>
  <c r="I11" i="5"/>
  <c r="H11" i="5"/>
  <c r="AC10" i="5"/>
  <c r="AB10" i="5"/>
  <c r="AA10" i="5"/>
  <c r="Z10" i="5"/>
  <c r="Y10" i="5"/>
  <c r="X10" i="5"/>
  <c r="W10" i="5"/>
  <c r="V10" i="5"/>
  <c r="Q10" i="5"/>
  <c r="P10" i="5"/>
  <c r="P12" i="5" s="1"/>
  <c r="V12" i="5" s="1"/>
  <c r="I10" i="5"/>
  <c r="H10" i="5"/>
  <c r="BB9" i="5"/>
  <c r="BA9" i="5"/>
  <c r="AZ9" i="5"/>
  <c r="AY9" i="5"/>
  <c r="AX9" i="5"/>
  <c r="AW9" i="5"/>
  <c r="AU9" i="5"/>
  <c r="AT9" i="5"/>
  <c r="AS9" i="5"/>
  <c r="AR9" i="5"/>
  <c r="AQ9" i="5"/>
  <c r="Y9" i="5" s="1"/>
  <c r="AP9" i="5"/>
  <c r="AO9" i="5"/>
  <c r="AN9" i="5"/>
  <c r="AM9" i="5"/>
  <c r="AL9" i="5"/>
  <c r="AK9" i="5"/>
  <c r="AC9" i="5"/>
  <c r="AB9" i="5"/>
  <c r="AA9" i="5"/>
  <c r="X9" i="5"/>
  <c r="U9" i="5"/>
  <c r="T9" i="5"/>
  <c r="S9" i="5"/>
  <c r="R9" i="5"/>
  <c r="P9" i="5"/>
  <c r="V9" i="5" s="1"/>
  <c r="I9" i="5"/>
  <c r="H9" i="5"/>
  <c r="AA8" i="5"/>
  <c r="Z8" i="5"/>
  <c r="Y8" i="5"/>
  <c r="X8" i="5"/>
  <c r="V8" i="5"/>
  <c r="Q8" i="5"/>
  <c r="Q59" i="5" s="1"/>
  <c r="Q69" i="5" s="1"/>
  <c r="Z69" i="5" s="1"/>
  <c r="P8" i="5"/>
  <c r="P59" i="5" s="1"/>
  <c r="P69" i="5" s="1"/>
  <c r="I8" i="5"/>
  <c r="H8" i="5"/>
  <c r="AC7" i="5"/>
  <c r="AB7" i="5"/>
  <c r="AA7" i="5"/>
  <c r="Z7" i="5"/>
  <c r="Y7" i="5"/>
  <c r="X7" i="5"/>
  <c r="V7" i="5"/>
  <c r="Q7" i="5"/>
  <c r="Q58" i="5" s="1"/>
  <c r="P7" i="5"/>
  <c r="P58" i="5" s="1"/>
  <c r="I7" i="5"/>
  <c r="H7" i="5"/>
  <c r="V36" i="5" l="1"/>
  <c r="T58" i="5"/>
  <c r="T59" i="5"/>
  <c r="T69" i="5" s="1"/>
  <c r="U36" i="5"/>
  <c r="V35" i="5"/>
  <c r="W37" i="5"/>
  <c r="U58" i="5"/>
  <c r="U68" i="5" s="1"/>
  <c r="U59" i="5"/>
  <c r="U69" i="5" s="1"/>
  <c r="V34" i="5"/>
  <c r="W35" i="5"/>
  <c r="Z21" i="5"/>
  <c r="W21" i="5"/>
  <c r="W33" i="5"/>
  <c r="Z33" i="5"/>
  <c r="Z18" i="5"/>
  <c r="W18" i="5"/>
  <c r="W15" i="5"/>
  <c r="Z15" i="5"/>
  <c r="T68" i="5"/>
  <c r="Z24" i="5"/>
  <c r="W24" i="5"/>
  <c r="G55" i="2"/>
  <c r="G51" i="2"/>
  <c r="G57" i="2" s="1"/>
  <c r="Q30" i="5"/>
  <c r="W32" i="5"/>
  <c r="V38" i="5"/>
  <c r="V59" i="5" s="1"/>
  <c r="V69" i="5" s="1"/>
  <c r="Q48" i="5"/>
  <c r="W46" i="5"/>
  <c r="Z46" i="5"/>
  <c r="Q54" i="5"/>
  <c r="W52" i="5"/>
  <c r="Z52" i="5"/>
  <c r="W56" i="5"/>
  <c r="Z56" i="5"/>
  <c r="AU68" i="5"/>
  <c r="AU70" i="5" s="1"/>
  <c r="AU60" i="5"/>
  <c r="Z59" i="5"/>
  <c r="BD68" i="5"/>
  <c r="BD70" i="5" s="1"/>
  <c r="H55" i="2"/>
  <c r="P69" i="1"/>
  <c r="Y69" i="1" s="1"/>
  <c r="Y65" i="1"/>
  <c r="V35" i="1"/>
  <c r="V44" i="1"/>
  <c r="AA44" i="1"/>
  <c r="U72" i="1"/>
  <c r="W7" i="5"/>
  <c r="W8" i="5"/>
  <c r="Q9" i="5"/>
  <c r="Z12" i="5"/>
  <c r="Z19" i="5"/>
  <c r="Z20" i="5"/>
  <c r="Z22" i="5"/>
  <c r="Z23" i="5"/>
  <c r="Z26" i="5"/>
  <c r="Z28" i="5"/>
  <c r="V31" i="5"/>
  <c r="V58" i="5" s="1"/>
  <c r="Z34" i="5"/>
  <c r="Q36" i="5"/>
  <c r="Q39" i="5"/>
  <c r="V41" i="5"/>
  <c r="Z43" i="5"/>
  <c r="W47" i="5"/>
  <c r="Z47" i="5"/>
  <c r="P51" i="5"/>
  <c r="V51" i="5" s="1"/>
  <c r="V49" i="5"/>
  <c r="AB58" i="5"/>
  <c r="AM60" i="5"/>
  <c r="AM70" i="5" s="1"/>
  <c r="AR70" i="5"/>
  <c r="AZ60" i="5"/>
  <c r="AZ68" i="5"/>
  <c r="AZ70" i="5" s="1"/>
  <c r="H59" i="5"/>
  <c r="F60" i="5"/>
  <c r="F70" i="5" s="1"/>
  <c r="AP60" i="5"/>
  <c r="AP70" i="5" s="1"/>
  <c r="W62" i="5"/>
  <c r="Z62" i="5"/>
  <c r="P64" i="5"/>
  <c r="V64" i="5" s="1"/>
  <c r="AM68" i="5"/>
  <c r="P43" i="2"/>
  <c r="S56" i="2"/>
  <c r="S51" i="2"/>
  <c r="S57" i="2" s="1"/>
  <c r="Y27" i="1"/>
  <c r="V27" i="1"/>
  <c r="V56" i="1"/>
  <c r="H56" i="1"/>
  <c r="AA56" i="1"/>
  <c r="P68" i="5"/>
  <c r="P60" i="5"/>
  <c r="P70" i="5" s="1"/>
  <c r="W19" i="5"/>
  <c r="W22" i="5"/>
  <c r="Z37" i="5"/>
  <c r="W41" i="5"/>
  <c r="Q51" i="5"/>
  <c r="W49" i="5"/>
  <c r="Z49" i="5"/>
  <c r="P57" i="5"/>
  <c r="V57" i="5" s="1"/>
  <c r="V55" i="5"/>
  <c r="Y60" i="5"/>
  <c r="G60" i="5"/>
  <c r="W64" i="5"/>
  <c r="Z64" i="5"/>
  <c r="AN68" i="5"/>
  <c r="Y69" i="5"/>
  <c r="F55" i="2"/>
  <c r="F51" i="2"/>
  <c r="F57" i="2" s="1"/>
  <c r="K55" i="2"/>
  <c r="K51" i="2"/>
  <c r="K57" i="2" s="1"/>
  <c r="O47" i="2"/>
  <c r="O49" i="2"/>
  <c r="O56" i="2" s="1"/>
  <c r="U32" i="1"/>
  <c r="G32" i="1"/>
  <c r="V48" i="1"/>
  <c r="Y48" i="1"/>
  <c r="Q68" i="5"/>
  <c r="Z68" i="5" s="1"/>
  <c r="Q60" i="5"/>
  <c r="Z58" i="5"/>
  <c r="AO58" i="5"/>
  <c r="Q45" i="5"/>
  <c r="P48" i="5"/>
  <c r="V48" i="5" s="1"/>
  <c r="V46" i="5"/>
  <c r="W50" i="5"/>
  <c r="Z50" i="5"/>
  <c r="P54" i="5"/>
  <c r="V54" i="5" s="1"/>
  <c r="V52" i="5"/>
  <c r="Q57" i="5"/>
  <c r="W55" i="5"/>
  <c r="Z55" i="5"/>
  <c r="Y58" i="5"/>
  <c r="Y59" i="5"/>
  <c r="AL60" i="5"/>
  <c r="AL70" i="5" s="1"/>
  <c r="AT60" i="5"/>
  <c r="W67" i="5"/>
  <c r="Z67" i="5"/>
  <c r="AQ68" i="5"/>
  <c r="BC70" i="5"/>
  <c r="AN70" i="5"/>
  <c r="Y70" i="5" s="1"/>
  <c r="U47" i="2"/>
  <c r="U8" i="2"/>
  <c r="H31" i="2"/>
  <c r="V35" i="2"/>
  <c r="C55" i="2"/>
  <c r="C51" i="2"/>
  <c r="C57" i="2" s="1"/>
  <c r="V14" i="1"/>
  <c r="H14" i="1"/>
  <c r="AA14" i="1"/>
  <c r="H44" i="1"/>
  <c r="Y44" i="1"/>
  <c r="H58" i="5"/>
  <c r="I59" i="5"/>
  <c r="D60" i="5"/>
  <c r="H49" i="2"/>
  <c r="H56" i="2" s="1"/>
  <c r="O14" i="2"/>
  <c r="U23" i="2"/>
  <c r="P23" i="2"/>
  <c r="U31" i="2"/>
  <c r="H38" i="2"/>
  <c r="G74" i="1"/>
  <c r="G65" i="1"/>
  <c r="G69" i="1" s="1"/>
  <c r="U65" i="1"/>
  <c r="U69" i="1" s="1"/>
  <c r="G75" i="1"/>
  <c r="U67" i="1"/>
  <c r="U8" i="1"/>
  <c r="O14" i="1"/>
  <c r="U14" i="1" s="1"/>
  <c r="Y15" i="1"/>
  <c r="V15" i="1"/>
  <c r="Y18" i="1"/>
  <c r="V18" i="1"/>
  <c r="AA20" i="1"/>
  <c r="P20" i="1"/>
  <c r="Y20" i="1" s="1"/>
  <c r="V32" i="1"/>
  <c r="H32" i="1"/>
  <c r="V42" i="1"/>
  <c r="Y42" i="1"/>
  <c r="Y57" i="1"/>
  <c r="V57" i="1"/>
  <c r="I58" i="5"/>
  <c r="X59" i="5"/>
  <c r="E60" i="5"/>
  <c r="P47" i="2"/>
  <c r="V6" i="2"/>
  <c r="U49" i="2"/>
  <c r="U56" i="2" s="1"/>
  <c r="H8" i="2"/>
  <c r="G17" i="2"/>
  <c r="H23" i="2"/>
  <c r="P31" i="2"/>
  <c r="U38" i="2"/>
  <c r="N51" i="2"/>
  <c r="N57" i="2" s="1"/>
  <c r="Y14" i="1"/>
  <c r="V17" i="1"/>
  <c r="AA50" i="1"/>
  <c r="P50" i="1"/>
  <c r="Y56" i="1"/>
  <c r="U47" i="1"/>
  <c r="G47" i="1"/>
  <c r="AA53" i="1"/>
  <c r="P53" i="1"/>
  <c r="O56" i="1"/>
  <c r="U56" i="1" s="1"/>
  <c r="Y62" i="1"/>
  <c r="V62" i="1"/>
  <c r="C69" i="1"/>
  <c r="H65" i="1"/>
  <c r="H69" i="1" s="1"/>
  <c r="V8" i="1"/>
  <c r="H75" i="1"/>
  <c r="H76" i="1" s="1"/>
  <c r="Y9" i="1"/>
  <c r="V9" i="1"/>
  <c r="V74" i="1" s="1"/>
  <c r="G11" i="1"/>
  <c r="O17" i="1"/>
  <c r="U17" i="1" s="1"/>
  <c r="U20" i="1"/>
  <c r="G23" i="1"/>
  <c r="H23" i="1"/>
  <c r="Y33" i="1"/>
  <c r="V33" i="1"/>
  <c r="V65" i="1" s="1"/>
  <c r="V69" i="1" s="1"/>
  <c r="G35" i="1"/>
  <c r="AA41" i="1"/>
  <c r="P41" i="1"/>
  <c r="Y41" i="1" s="1"/>
  <c r="V47" i="1"/>
  <c r="H47" i="1"/>
  <c r="H50" i="1"/>
  <c r="G53" i="1"/>
  <c r="Y58" i="1"/>
  <c r="V58" i="1"/>
  <c r="G60" i="1"/>
  <c r="O74" i="1"/>
  <c r="O76" i="1" s="1"/>
  <c r="O65" i="1"/>
  <c r="O69" i="1" s="1"/>
  <c r="O75" i="1"/>
  <c r="V11" i="1"/>
  <c r="AA11" i="1"/>
  <c r="Y12" i="1"/>
  <c r="V12" i="1"/>
  <c r="G14" i="1"/>
  <c r="Y19" i="1"/>
  <c r="V19" i="1"/>
  <c r="V67" i="1" s="1"/>
  <c r="H20" i="1"/>
  <c r="Y25" i="1"/>
  <c r="V25" i="1"/>
  <c r="V29" i="1" s="1"/>
  <c r="H35" i="1"/>
  <c r="U44" i="1"/>
  <c r="G44" i="1"/>
  <c r="O50" i="1"/>
  <c r="U50" i="1" s="1"/>
  <c r="H53" i="1"/>
  <c r="G56" i="1"/>
  <c r="V60" i="1"/>
  <c r="AA60" i="1"/>
  <c r="Y61" i="1"/>
  <c r="V61" i="1"/>
  <c r="AA63" i="1"/>
  <c r="P63" i="1"/>
  <c r="Y63" i="1" s="1"/>
  <c r="P74" i="1"/>
  <c r="P67" i="1"/>
  <c r="Y67" i="1" s="1"/>
  <c r="V72" i="1"/>
  <c r="AA65" i="1"/>
  <c r="U60" i="5" l="1"/>
  <c r="U70" i="5" s="1"/>
  <c r="T60" i="5"/>
  <c r="T70" i="5" s="1"/>
  <c r="V68" i="5"/>
  <c r="V60" i="5"/>
  <c r="V70" i="5" s="1"/>
  <c r="P76" i="1"/>
  <c r="Y76" i="1" s="1"/>
  <c r="Y74" i="1"/>
  <c r="P51" i="2"/>
  <c r="P57" i="2" s="1"/>
  <c r="P55" i="2"/>
  <c r="V20" i="1"/>
  <c r="Q70" i="5"/>
  <c r="Z60" i="5"/>
  <c r="W30" i="5"/>
  <c r="Z30" i="5"/>
  <c r="V75" i="1"/>
  <c r="V76" i="1" s="1"/>
  <c r="I60" i="5"/>
  <c r="E70" i="5"/>
  <c r="X70" i="5" s="1"/>
  <c r="X60" i="5"/>
  <c r="H60" i="5"/>
  <c r="D70" i="5"/>
  <c r="Z45" i="5"/>
  <c r="W45" i="5"/>
  <c r="AB60" i="5"/>
  <c r="G70" i="5"/>
  <c r="W9" i="5"/>
  <c r="Z9" i="5"/>
  <c r="H51" i="2"/>
  <c r="H57" i="2" s="1"/>
  <c r="Z48" i="5"/>
  <c r="W48" i="5"/>
  <c r="Y50" i="1"/>
  <c r="V50" i="1"/>
  <c r="O55" i="2"/>
  <c r="O51" i="2"/>
  <c r="O57" i="2" s="1"/>
  <c r="V63" i="1"/>
  <c r="G76" i="1"/>
  <c r="U51" i="2"/>
  <c r="U57" i="2" s="1"/>
  <c r="U55" i="2"/>
  <c r="W57" i="5"/>
  <c r="Z57" i="5"/>
  <c r="AO68" i="5"/>
  <c r="AO60" i="5"/>
  <c r="AO70" i="5" s="1"/>
  <c r="Y68" i="5"/>
  <c r="W39" i="5"/>
  <c r="Z39" i="5"/>
  <c r="W59" i="5"/>
  <c r="W69" i="5" s="1"/>
  <c r="Z54" i="5"/>
  <c r="W54" i="5"/>
  <c r="Y53" i="1"/>
  <c r="V53" i="1"/>
  <c r="V8" i="2"/>
  <c r="V47" i="2"/>
  <c r="Z51" i="5"/>
  <c r="W51" i="5"/>
  <c r="W36" i="5"/>
  <c r="Z36" i="5"/>
  <c r="W58" i="5"/>
  <c r="W68" i="5" l="1"/>
  <c r="W60" i="5"/>
  <c r="W70" i="5" s="1"/>
  <c r="V55" i="2"/>
  <c r="V51" i="2"/>
  <c r="V57" i="2" s="1"/>
  <c r="Z70" i="5"/>
</calcChain>
</file>

<file path=xl/sharedStrings.xml><?xml version="1.0" encoding="utf-8"?>
<sst xmlns="http://schemas.openxmlformats.org/spreadsheetml/2006/main" count="958" uniqueCount="146">
  <si>
    <t>納 期 内 納 入</t>
    <rPh sb="0" eb="3">
      <t>ノウキ</t>
    </rPh>
    <rPh sb="4" eb="5">
      <t>ナイ</t>
    </rPh>
    <rPh sb="6" eb="9">
      <t>ノウニュウ</t>
    </rPh>
    <phoneticPr fontId="7"/>
  </si>
  <si>
    <t>産業廃棄物税</t>
    <rPh sb="0" eb="2">
      <t>サンギョウ</t>
    </rPh>
    <rPh sb="2" eb="5">
      <t>ハイキブツ</t>
    </rPh>
    <rPh sb="5" eb="6">
      <t>ゼイ</t>
    </rPh>
    <phoneticPr fontId="7"/>
  </si>
  <si>
    <t>件数</t>
    <rPh sb="0" eb="2">
      <t>ケンスウ</t>
    </rPh>
    <phoneticPr fontId="7"/>
  </si>
  <si>
    <t>円</t>
    <rPh sb="0" eb="1">
      <t>エン</t>
    </rPh>
    <phoneticPr fontId="7"/>
  </si>
  <si>
    <t>狩猟税</t>
    <rPh sb="0" eb="2">
      <t>シュリョウ</t>
    </rPh>
    <rPh sb="2" eb="3">
      <t>ゼイ</t>
    </rPh>
    <phoneticPr fontId="7"/>
  </si>
  <si>
    <t>調定対前年比</t>
    <rPh sb="0" eb="1">
      <t>チョウ</t>
    </rPh>
    <rPh sb="1" eb="2">
      <t>テイ</t>
    </rPh>
    <rPh sb="2" eb="3">
      <t>タイ</t>
    </rPh>
    <rPh sb="3" eb="5">
      <t>ゼンネン</t>
    </rPh>
    <phoneticPr fontId="7"/>
  </si>
  <si>
    <t xml:space="preserve"> ( ①  -  ② )</t>
  </si>
  <si>
    <t>不動産取得税</t>
    <rPh sb="0" eb="3">
      <t>フドウサン</t>
    </rPh>
    <rPh sb="3" eb="6">
      <t>シュトクゼイ</t>
    </rPh>
    <phoneticPr fontId="7"/>
  </si>
  <si>
    <t>－</t>
  </si>
  <si>
    <t xml:space="preserve"> 本　年</t>
    <rPh sb="1" eb="4">
      <t>ホンネン</t>
    </rPh>
    <phoneticPr fontId="7"/>
  </si>
  <si>
    <t>①</t>
  </si>
  <si>
    <t>　</t>
  </si>
  <si>
    <t>納 期 内 収 入</t>
    <rPh sb="0" eb="3">
      <t>ノウキ</t>
    </rPh>
    <rPh sb="4" eb="5">
      <t>ナイ</t>
    </rPh>
    <rPh sb="6" eb="9">
      <t>シュウニュウ</t>
    </rPh>
    <phoneticPr fontId="7"/>
  </si>
  <si>
    <t>平成２０年度</t>
    <rPh sb="0" eb="2">
      <t>ヘイセイ</t>
    </rPh>
    <rPh sb="4" eb="6">
      <t>ネンド</t>
    </rPh>
    <phoneticPr fontId="7"/>
  </si>
  <si>
    <t>　⑦</t>
  </si>
  <si>
    <t>　税　　　目</t>
    <rPh sb="1" eb="6">
      <t>ゼイモク</t>
    </rPh>
    <phoneticPr fontId="7"/>
  </si>
  <si>
    <t>鉱区税</t>
    <rPh sb="0" eb="2">
      <t>コウク</t>
    </rPh>
    <rPh sb="2" eb="3">
      <t>ゼイ</t>
    </rPh>
    <phoneticPr fontId="7"/>
  </si>
  <si>
    <t>産業廃棄物税</t>
    <rPh sb="0" eb="2">
      <t>サンギョウ</t>
    </rPh>
    <rPh sb="2" eb="6">
      <t>ハイキブツゼイ</t>
    </rPh>
    <phoneticPr fontId="7"/>
  </si>
  <si>
    <t>印刷不要</t>
  </si>
  <si>
    <t>　　（２）　地方税法第144条の29の規定により徴収猶予をした軽油引取税</t>
    <rPh sb="6" eb="8">
      <t>チホウ</t>
    </rPh>
    <rPh sb="8" eb="10">
      <t>ゼイホウ</t>
    </rPh>
    <rPh sb="10" eb="11">
      <t>ダイ</t>
    </rPh>
    <rPh sb="14" eb="15">
      <t>ジョウ</t>
    </rPh>
    <rPh sb="19" eb="21">
      <t>キテイ</t>
    </rPh>
    <rPh sb="24" eb="26">
      <t>チョウシュウ</t>
    </rPh>
    <rPh sb="26" eb="28">
      <t>ユウヨ</t>
    </rPh>
    <rPh sb="31" eb="33">
      <t>ケイユ</t>
    </rPh>
    <rPh sb="33" eb="36">
      <t>ヒキトリゼイ</t>
    </rPh>
    <phoneticPr fontId="7"/>
  </si>
  <si>
    <t>⑦</t>
  </si>
  <si>
    <t>地方消費税</t>
    <rPh sb="0" eb="2">
      <t>チホウ</t>
    </rPh>
    <rPh sb="2" eb="5">
      <t>ショウヒゼイ</t>
    </rPh>
    <phoneticPr fontId="7"/>
  </si>
  <si>
    <t>過誤納還付未済</t>
    <rPh sb="0" eb="2">
      <t>カゴ</t>
    </rPh>
    <rPh sb="2" eb="3">
      <t>ノウ</t>
    </rPh>
    <rPh sb="3" eb="5">
      <t>カンプ</t>
    </rPh>
    <rPh sb="5" eb="7">
      <t>ミサイ</t>
    </rPh>
    <phoneticPr fontId="7"/>
  </si>
  <si>
    <t xml:space="preserve">  (％)</t>
  </si>
  <si>
    <t>　　（１）　地方税法第73条の25等の規定により徴収猶予をした不動産取得税</t>
    <rPh sb="6" eb="8">
      <t>チホウ</t>
    </rPh>
    <rPh sb="8" eb="10">
      <t>ゼイホウ</t>
    </rPh>
    <rPh sb="10" eb="11">
      <t>ダイ</t>
    </rPh>
    <rPh sb="13" eb="14">
      <t>ジョウ</t>
    </rPh>
    <rPh sb="17" eb="18">
      <t>トウ</t>
    </rPh>
    <rPh sb="19" eb="21">
      <t>キテイ</t>
    </rPh>
    <rPh sb="24" eb="26">
      <t>チョウシュウ</t>
    </rPh>
    <rPh sb="26" eb="28">
      <t>ユウヨ</t>
    </rPh>
    <rPh sb="31" eb="34">
      <t>フドウサン</t>
    </rPh>
    <rPh sb="34" eb="37">
      <t>シュトクゼイ</t>
    </rPh>
    <phoneticPr fontId="7"/>
  </si>
  <si>
    <t>計</t>
    <rPh sb="0" eb="1">
      <t>ケイ</t>
    </rPh>
    <phoneticPr fontId="7"/>
  </si>
  <si>
    <t xml:space="preserve"> (①-⑥+⑦-⑧)</t>
  </si>
  <si>
    <t>平成２３年度</t>
    <rPh sb="0" eb="2">
      <t>ヘイセイ</t>
    </rPh>
    <rPh sb="4" eb="6">
      <t>ネンド</t>
    </rPh>
    <phoneticPr fontId="7"/>
  </si>
  <si>
    <t xml:space="preserve">  </t>
  </si>
  <si>
    <t xml:space="preserve"> 納 期 内 納 入</t>
    <rPh sb="1" eb="4">
      <t>ノウキ</t>
    </rPh>
    <rPh sb="5" eb="6">
      <t>ナイ</t>
    </rPh>
    <rPh sb="7" eb="10">
      <t>ノウニュウ</t>
    </rPh>
    <phoneticPr fontId="7"/>
  </si>
  <si>
    <t>　　（１）　地方税法第73条の25等（同条第１項又は同法第７３条の２７の５第２項）の規定により徴収猶予をした不動産取得税</t>
    <rPh sb="6" eb="8">
      <t>チホウ</t>
    </rPh>
    <rPh sb="8" eb="10">
      <t>ゼイホウ</t>
    </rPh>
    <rPh sb="10" eb="11">
      <t>ダイ</t>
    </rPh>
    <rPh sb="13" eb="14">
      <t>ジョウ</t>
    </rPh>
    <rPh sb="17" eb="18">
      <t>トウ</t>
    </rPh>
    <rPh sb="19" eb="21">
      <t>ドウジョウ</t>
    </rPh>
    <rPh sb="21" eb="22">
      <t>ダイ</t>
    </rPh>
    <rPh sb="23" eb="24">
      <t>コウ</t>
    </rPh>
    <rPh sb="24" eb="25">
      <t>マタ</t>
    </rPh>
    <rPh sb="26" eb="27">
      <t>ドウ</t>
    </rPh>
    <rPh sb="27" eb="28">
      <t>ホウ</t>
    </rPh>
    <rPh sb="28" eb="29">
      <t>ダイ</t>
    </rPh>
    <rPh sb="31" eb="32">
      <t>ジョウ</t>
    </rPh>
    <rPh sb="37" eb="38">
      <t>ダイ</t>
    </rPh>
    <rPh sb="39" eb="40">
      <t>コウ</t>
    </rPh>
    <rPh sb="42" eb="44">
      <t>キテイ</t>
    </rPh>
    <rPh sb="47" eb="49">
      <t>チョウシュウ</t>
    </rPh>
    <rPh sb="49" eb="51">
      <t>ユウヨ</t>
    </rPh>
    <rPh sb="54" eb="57">
      <t>フドウサン</t>
    </rPh>
    <rPh sb="57" eb="60">
      <t>シュトクゼイ</t>
    </rPh>
    <phoneticPr fontId="7"/>
  </si>
  <si>
    <t xml:space="preserve"> </t>
  </si>
  <si>
    <t>自動車取得税</t>
    <rPh sb="0" eb="3">
      <t>ジドウシャ</t>
    </rPh>
    <rPh sb="3" eb="5">
      <t>シュトク</t>
    </rPh>
    <rPh sb="5" eb="6">
      <t>ゼイ</t>
    </rPh>
    <phoneticPr fontId="7"/>
  </si>
  <si>
    <t>対　 　調　　 定</t>
    <rPh sb="0" eb="1">
      <t>タイ</t>
    </rPh>
    <rPh sb="4" eb="5">
      <t>チョウ</t>
    </rPh>
    <rPh sb="8" eb="9">
      <t>テイ</t>
    </rPh>
    <phoneticPr fontId="7"/>
  </si>
  <si>
    <t>-</t>
  </si>
  <si>
    <t>総合県税事務所・監査資料</t>
    <rPh sb="0" eb="2">
      <t>ソウゴウ</t>
    </rPh>
    <rPh sb="2" eb="4">
      <t>ケンゼイ</t>
    </rPh>
    <rPh sb="4" eb="7">
      <t>ジムショ</t>
    </rPh>
    <rPh sb="8" eb="10">
      <t>カンサ</t>
    </rPh>
    <rPh sb="10" eb="12">
      <t>シリョウ</t>
    </rPh>
    <phoneticPr fontId="7"/>
  </si>
  <si>
    <t>　　　　　　　　　区　　　分</t>
    <rPh sb="9" eb="14">
      <t>クブン</t>
    </rPh>
    <phoneticPr fontId="7"/>
  </si>
  <si>
    <t>(②／①)</t>
  </si>
  <si>
    <t>（旧）自動車税</t>
    <rPh sb="1" eb="2">
      <t>キュウ</t>
    </rPh>
    <rPh sb="3" eb="7">
      <t>ジドウシャゼイ</t>
    </rPh>
    <phoneticPr fontId="7"/>
  </si>
  <si>
    <t>収　　入　　計</t>
    <rPh sb="0" eb="4">
      <t>シュウニュウ</t>
    </rPh>
    <rPh sb="6" eb="7">
      <t>ケイ</t>
    </rPh>
    <phoneticPr fontId="7"/>
  </si>
  <si>
    <t>③</t>
  </si>
  <si>
    <t>　　税　　目</t>
    <rPh sb="2" eb="6">
      <t>ゼイモク</t>
    </rPh>
    <phoneticPr fontId="7"/>
  </si>
  <si>
    <t xml:space="preserve"> ⑥</t>
  </si>
  <si>
    <t>収　　　入　　　率     　(％)</t>
    <rPh sb="0" eb="5">
      <t>シュウニュウ</t>
    </rPh>
    <rPh sb="8" eb="9">
      <t>リツ</t>
    </rPh>
    <phoneticPr fontId="7"/>
  </si>
  <si>
    <t>調　　　　　定</t>
    <rPh sb="0" eb="1">
      <t>チョウ</t>
    </rPh>
    <rPh sb="6" eb="7">
      <t>テイ</t>
    </rPh>
    <phoneticPr fontId="7"/>
  </si>
  <si>
    <t>自動車税</t>
    <rPh sb="0" eb="4">
      <t>ジドウシャゼイ</t>
    </rPh>
    <phoneticPr fontId="7"/>
  </si>
  <si>
    <t>収入額</t>
    <rPh sb="0" eb="3">
      <t>シュウニュウガク</t>
    </rPh>
    <phoneticPr fontId="7"/>
  </si>
  <si>
    <t>　税　額</t>
    <rPh sb="1" eb="2">
      <t>ゼイ</t>
    </rPh>
    <rPh sb="2" eb="4">
      <t>キンガク</t>
    </rPh>
    <phoneticPr fontId="7"/>
  </si>
  <si>
    <t>税額</t>
    <rPh sb="0" eb="1">
      <t>ゼイ</t>
    </rPh>
    <rPh sb="1" eb="2">
      <t>ガク</t>
    </rPh>
    <phoneticPr fontId="7"/>
  </si>
  <si>
    <t>　区　　分</t>
    <rPh sb="1" eb="5">
      <t>クブン</t>
    </rPh>
    <phoneticPr fontId="7"/>
  </si>
  <si>
    <t>平成２２年度</t>
    <rPh sb="0" eb="2">
      <t>ヘイセイ</t>
    </rPh>
    <rPh sb="4" eb="6">
      <t>ネンド</t>
    </rPh>
    <phoneticPr fontId="7"/>
  </si>
  <si>
    <t xml:space="preserve"> ⑧</t>
  </si>
  <si>
    <t>平成２１年度</t>
    <rPh sb="0" eb="2">
      <t>ヘイセイ</t>
    </rPh>
    <rPh sb="4" eb="6">
      <t>ネンド</t>
    </rPh>
    <phoneticPr fontId="7"/>
  </si>
  <si>
    <t>県民税配当割</t>
    <rPh sb="0" eb="3">
      <t>ケンミンゼイ</t>
    </rPh>
    <rPh sb="3" eb="5">
      <t>ハイトウ</t>
    </rPh>
    <rPh sb="5" eb="6">
      <t>ワ</t>
    </rPh>
    <phoneticPr fontId="7"/>
  </si>
  <si>
    <t>平成１９年度</t>
    <rPh sb="0" eb="2">
      <t>ヘイセイ</t>
    </rPh>
    <rPh sb="4" eb="6">
      <t>ネンド</t>
    </rPh>
    <phoneticPr fontId="7"/>
  </si>
  <si>
    <t xml:space="preserve">⑥  </t>
  </si>
  <si>
    <t>滞　　　　　納</t>
    <rPh sb="0" eb="7">
      <t>タイノウ</t>
    </rPh>
    <phoneticPr fontId="7"/>
  </si>
  <si>
    <t xml:space="preserve"> ( ②+③+④+⑤ )</t>
  </si>
  <si>
    <t>任意収入</t>
    <rPh sb="0" eb="2">
      <t>ニンイ</t>
    </rPh>
    <rPh sb="2" eb="4">
      <t>シュウニュウ</t>
    </rPh>
    <phoneticPr fontId="7"/>
  </si>
  <si>
    <t>不  納  欠  損</t>
    <rPh sb="0" eb="4">
      <t>フノウ</t>
    </rPh>
    <rPh sb="6" eb="10">
      <t>ケッソン</t>
    </rPh>
    <phoneticPr fontId="7"/>
  </si>
  <si>
    <t>県民税譲渡割</t>
    <rPh sb="0" eb="3">
      <t>ケンミンゼイ</t>
    </rPh>
    <rPh sb="3" eb="5">
      <t>ジョウト</t>
    </rPh>
    <rPh sb="5" eb="6">
      <t>ワリ</t>
    </rPh>
    <phoneticPr fontId="7"/>
  </si>
  <si>
    <t xml:space="preserve"> 未　納　繰　越</t>
    <rPh sb="1" eb="4">
      <t>ミノウ</t>
    </rPh>
    <rPh sb="5" eb="8">
      <t>クリコシ</t>
    </rPh>
    <phoneticPr fontId="7"/>
  </si>
  <si>
    <t>法人県民税</t>
    <rPh sb="0" eb="2">
      <t>ホウジン</t>
    </rPh>
    <rPh sb="2" eb="5">
      <t>ケンミンゼイ</t>
    </rPh>
    <phoneticPr fontId="7"/>
  </si>
  <si>
    <t>調定額</t>
    <rPh sb="0" eb="1">
      <t>チョウ</t>
    </rPh>
    <rPh sb="1" eb="3">
      <t>テイガク</t>
    </rPh>
    <phoneticPr fontId="7"/>
  </si>
  <si>
    <t>納期内収入額</t>
    <rPh sb="0" eb="2">
      <t>ノウキ</t>
    </rPh>
    <rPh sb="2" eb="3">
      <t>ナイ</t>
    </rPh>
    <rPh sb="3" eb="6">
      <t>シュウニュウガク</t>
    </rPh>
    <phoneticPr fontId="7"/>
  </si>
  <si>
    <t>②</t>
  </si>
  <si>
    <t xml:space="preserve"> ②</t>
  </si>
  <si>
    <t>(⑥／①)</t>
  </si>
  <si>
    <t xml:space="preserve"> 前　年</t>
    <rPh sb="1" eb="4">
      <t>ゼンネン</t>
    </rPh>
    <phoneticPr fontId="7"/>
  </si>
  <si>
    <t>現</t>
    <rPh sb="0" eb="1">
      <t>ゲン</t>
    </rPh>
    <phoneticPr fontId="7"/>
  </si>
  <si>
    <t>県民税利子割</t>
    <rPh sb="0" eb="3">
      <t>ケンミンゼイ</t>
    </rPh>
    <rPh sb="3" eb="5">
      <t>リシ</t>
    </rPh>
    <rPh sb="5" eb="6">
      <t>ワ</t>
    </rPh>
    <phoneticPr fontId="7"/>
  </si>
  <si>
    <t>繰</t>
    <rPh sb="0" eb="1">
      <t>ク</t>
    </rPh>
    <phoneticPr fontId="7"/>
  </si>
  <si>
    <t>個人事業税</t>
    <rPh sb="0" eb="2">
      <t>コジン</t>
    </rPh>
    <rPh sb="2" eb="5">
      <t>ジギョウゼイ</t>
    </rPh>
    <phoneticPr fontId="7"/>
  </si>
  <si>
    <t>法人事業税</t>
    <rPh sb="0" eb="2">
      <t>ホウジン</t>
    </rPh>
    <rPh sb="2" eb="5">
      <t>ジギョウゼイ</t>
    </rPh>
    <phoneticPr fontId="7"/>
  </si>
  <si>
    <t>県たばこ税</t>
    <rPh sb="0" eb="1">
      <t>ケン</t>
    </rPh>
    <rPh sb="4" eb="5">
      <t>ゼイ</t>
    </rPh>
    <phoneticPr fontId="7"/>
  </si>
  <si>
    <t>ゴルフ場利用税</t>
    <rPh sb="3" eb="4">
      <t>ジョウ</t>
    </rPh>
    <rPh sb="4" eb="6">
      <t>リヨウ</t>
    </rPh>
    <rPh sb="6" eb="7">
      <t>ゼイ</t>
    </rPh>
    <phoneticPr fontId="7"/>
  </si>
  <si>
    <t>軽油引取税</t>
    <rPh sb="0" eb="2">
      <t>ケイユ</t>
    </rPh>
    <rPh sb="2" eb="5">
      <t>ヒキトリゼイ</t>
    </rPh>
    <phoneticPr fontId="7"/>
  </si>
  <si>
    <t>個人県民税</t>
    <rPh sb="0" eb="2">
      <t>コジン</t>
    </rPh>
    <rPh sb="2" eb="5">
      <t>ケンミンゼイ</t>
    </rPh>
    <phoneticPr fontId="7"/>
  </si>
  <si>
    <t>合　　　　計</t>
    <rPh sb="0" eb="6">
      <t>ゴウケイ</t>
    </rPh>
    <phoneticPr fontId="7"/>
  </si>
  <si>
    <t>2　 徴収状況</t>
    <rPh sb="3" eb="5">
      <t>チョウシュウ</t>
    </rPh>
    <rPh sb="5" eb="7">
      <t>ジョウキョウ</t>
    </rPh>
    <phoneticPr fontId="7"/>
  </si>
  <si>
    <t>県民税株式等
譲渡所得割</t>
    <rPh sb="0" eb="3">
      <t>ケンミンゼイ</t>
    </rPh>
    <rPh sb="3" eb="5">
      <t>カブシキ</t>
    </rPh>
    <rPh sb="5" eb="6">
      <t>トウ</t>
    </rPh>
    <rPh sb="7" eb="9">
      <t>ジョウト</t>
    </rPh>
    <rPh sb="9" eb="11">
      <t>ショトク</t>
    </rPh>
    <rPh sb="11" eb="12">
      <t>ワリ</t>
    </rPh>
    <phoneticPr fontId="7"/>
  </si>
  <si>
    <t>［金額の単位：円］</t>
    <rPh sb="1" eb="3">
      <t>キンガク</t>
    </rPh>
    <rPh sb="4" eb="6">
      <t>タンイ</t>
    </rPh>
    <rPh sb="7" eb="8">
      <t>エン</t>
    </rPh>
    <phoneticPr fontId="27"/>
  </si>
  <si>
    <t>平成２４年度</t>
    <rPh sb="0" eb="2">
      <t>ヘイセイ</t>
    </rPh>
    <rPh sb="4" eb="6">
      <t>ネンド</t>
    </rPh>
    <phoneticPr fontId="7"/>
  </si>
  <si>
    <t>小　　　　計</t>
    <rPh sb="0" eb="6">
      <t>ショウケイ</t>
    </rPh>
    <phoneticPr fontId="7"/>
  </si>
  <si>
    <t>【作成上の注意】</t>
    <rPh sb="1" eb="4">
      <t>サクセイジョウ</t>
    </rPh>
    <rPh sb="5" eb="7">
      <t>チュウイ</t>
    </rPh>
    <phoneticPr fontId="7"/>
  </si>
  <si>
    <t>差押収入額のうち
任意納税額　④</t>
    <rPh sb="0" eb="2">
      <t>サシオサ</t>
    </rPh>
    <rPh sb="2" eb="5">
      <t>シュウニュウガク</t>
    </rPh>
    <rPh sb="9" eb="11">
      <t>ニンイ</t>
    </rPh>
    <rPh sb="11" eb="13">
      <t>ノウゼイ</t>
    </rPh>
    <rPh sb="13" eb="14">
      <t>ガク</t>
    </rPh>
    <phoneticPr fontId="7"/>
  </si>
  <si>
    <t>差押収入額のうち
処分徴収額　⑤</t>
    <rPh sb="0" eb="2">
      <t>サシオサ</t>
    </rPh>
    <rPh sb="2" eb="5">
      <t>シュウニュウガク</t>
    </rPh>
    <rPh sb="9" eb="11">
      <t>ショブン</t>
    </rPh>
    <rPh sb="11" eb="13">
      <t>チョウシュウ</t>
    </rPh>
    <rPh sb="13" eb="14">
      <t>ガク</t>
    </rPh>
    <phoneticPr fontId="7"/>
  </si>
  <si>
    <t>　  　収　　　入　　　率　         　(％)</t>
    <rPh sb="4" eb="9">
      <t>シュウニュウ</t>
    </rPh>
    <rPh sb="12" eb="13">
      <t>リツ</t>
    </rPh>
    <phoneticPr fontId="7"/>
  </si>
  <si>
    <t>ゴルフ場
利用税</t>
    <rPh sb="3" eb="4">
      <t>ジョウ</t>
    </rPh>
    <rPh sb="5" eb="7">
      <t>リヨウ</t>
    </rPh>
    <rPh sb="7" eb="8">
      <t>ゼイ</t>
    </rPh>
    <phoneticPr fontId="7"/>
  </si>
  <si>
    <t>　　　　納　　　　期　　　　後　　　　収　　　　入</t>
    <rPh sb="4" eb="5">
      <t>オサム</t>
    </rPh>
    <rPh sb="9" eb="10">
      <t>キ</t>
    </rPh>
    <rPh sb="14" eb="15">
      <t>ゴ</t>
    </rPh>
    <rPh sb="19" eb="20">
      <t>オサム</t>
    </rPh>
    <rPh sb="24" eb="25">
      <t>イ</t>
    </rPh>
    <phoneticPr fontId="7"/>
  </si>
  <si>
    <t>( ②+③+④+⑤ )</t>
  </si>
  <si>
    <t>　注　１　納期限内に納付又は納入にならなかった次の徴収猶予に係るものは、「滞納」の項目に計上し（　）内書きとした。</t>
    <rPh sb="1" eb="2">
      <t>チュウ</t>
    </rPh>
    <rPh sb="5" eb="8">
      <t>ノウキゲン</t>
    </rPh>
    <rPh sb="8" eb="9">
      <t>ナイ</t>
    </rPh>
    <rPh sb="10" eb="12">
      <t>ノウフ</t>
    </rPh>
    <rPh sb="12" eb="13">
      <t>マタ</t>
    </rPh>
    <rPh sb="14" eb="16">
      <t>ノウニュウ</t>
    </rPh>
    <rPh sb="23" eb="24">
      <t>ツギ</t>
    </rPh>
    <rPh sb="25" eb="27">
      <t>チョウシュウ</t>
    </rPh>
    <rPh sb="27" eb="29">
      <t>ユウヨ</t>
    </rPh>
    <rPh sb="30" eb="31">
      <t>カカ</t>
    </rPh>
    <rPh sb="37" eb="39">
      <t>タイノウ</t>
    </rPh>
    <rPh sb="41" eb="43">
      <t>コウモク</t>
    </rPh>
    <rPh sb="44" eb="46">
      <t>ケイジョウ</t>
    </rPh>
    <rPh sb="50" eb="51">
      <t>ウチ</t>
    </rPh>
    <rPh sb="51" eb="52">
      <t>カ</t>
    </rPh>
    <phoneticPr fontId="7"/>
  </si>
  <si>
    <t>（単位：件、円）</t>
    <rPh sb="1" eb="3">
      <t>タンイ</t>
    </rPh>
    <rPh sb="4" eb="5">
      <t>ケン</t>
    </rPh>
    <rPh sb="6" eb="7">
      <t>エン</t>
    </rPh>
    <phoneticPr fontId="7"/>
  </si>
  <si>
    <r>
      <t>等</t>
    </r>
    <r>
      <rPr>
        <sz val="8"/>
        <rFont val="ＭＳ Ｐゴシック"/>
        <family val="3"/>
        <charset val="128"/>
      </rPr>
      <t xml:space="preserve">によるもの）     </t>
    </r>
    <r>
      <rPr>
        <sz val="9"/>
        <rFont val="ＭＳ Ｐゴシック"/>
        <family val="3"/>
        <charset val="128"/>
      </rPr>
      <t>⑤</t>
    </r>
    <rPh sb="0" eb="1">
      <t>トウ</t>
    </rPh>
    <phoneticPr fontId="7"/>
  </si>
  <si>
    <t>※　新法によるものと
　旧法によるものの合
　算額</t>
  </si>
  <si>
    <t>平成２６年度</t>
    <rPh sb="0" eb="2">
      <t>ヘイセイ</t>
    </rPh>
    <rPh sb="4" eb="6">
      <t>ネンド</t>
    </rPh>
    <phoneticPr fontId="7"/>
  </si>
  <si>
    <t>税　額</t>
    <rPh sb="0" eb="1">
      <t>ゼイ</t>
    </rPh>
    <rPh sb="1" eb="3">
      <t>キンガク</t>
    </rPh>
    <phoneticPr fontId="7"/>
  </si>
  <si>
    <t>前 年</t>
    <rPh sb="0" eb="1">
      <t>マエ</t>
    </rPh>
    <rPh sb="2" eb="3">
      <t>ネン</t>
    </rPh>
    <phoneticPr fontId="7"/>
  </si>
  <si>
    <t>本 年</t>
    <rPh sb="0" eb="1">
      <t>ホン</t>
    </rPh>
    <rPh sb="2" eb="3">
      <t>ネン</t>
    </rPh>
    <phoneticPr fontId="7"/>
  </si>
  <si>
    <t>　(２) 県税調定収入状況調</t>
    <rPh sb="5" eb="7">
      <t>ケンゼイ</t>
    </rPh>
    <rPh sb="7" eb="8">
      <t>チョウ</t>
    </rPh>
    <rPh sb="8" eb="9">
      <t>テイ</t>
    </rPh>
    <rPh sb="9" eb="11">
      <t>シュウニュウ</t>
    </rPh>
    <rPh sb="11" eb="13">
      <t>ジョウキョウ</t>
    </rPh>
    <rPh sb="13" eb="14">
      <t>シラ</t>
    </rPh>
    <phoneticPr fontId="7"/>
  </si>
  <si>
    <t>任　意　収　入</t>
    <rPh sb="0" eb="1">
      <t>ニン</t>
    </rPh>
    <rPh sb="2" eb="3">
      <t>イ</t>
    </rPh>
    <rPh sb="4" eb="5">
      <t>オサム</t>
    </rPh>
    <rPh sb="6" eb="7">
      <t>イリ</t>
    </rPh>
    <phoneticPr fontId="7"/>
  </si>
  <si>
    <t>　１　納期限内に納付または納入にならなかった次の徴収猶予に係るものは、滞納額に含め、その額及び件数を（　）内書きとすること。</t>
    <rPh sb="3" eb="6">
      <t>ノウキゲン</t>
    </rPh>
    <rPh sb="6" eb="7">
      <t>ナイ</t>
    </rPh>
    <rPh sb="8" eb="10">
      <t>ノウフ</t>
    </rPh>
    <rPh sb="13" eb="15">
      <t>ノウニュウ</t>
    </rPh>
    <rPh sb="22" eb="23">
      <t>ツギ</t>
    </rPh>
    <rPh sb="24" eb="26">
      <t>チョウシュウ</t>
    </rPh>
    <rPh sb="26" eb="28">
      <t>ユウヨ</t>
    </rPh>
    <rPh sb="29" eb="30">
      <t>カカ</t>
    </rPh>
    <rPh sb="35" eb="38">
      <t>タイノウガク</t>
    </rPh>
    <rPh sb="39" eb="40">
      <t>フク</t>
    </rPh>
    <rPh sb="44" eb="45">
      <t>ガク</t>
    </rPh>
    <rPh sb="45" eb="46">
      <t>オヨ</t>
    </rPh>
    <rPh sb="47" eb="49">
      <t>ケンスウ</t>
    </rPh>
    <rPh sb="53" eb="54">
      <t>ウチ</t>
    </rPh>
    <rPh sb="54" eb="55">
      <t>カ</t>
    </rPh>
    <phoneticPr fontId="7"/>
  </si>
  <si>
    <t>　   　納　　期　　後　　収　　入</t>
    <rPh sb="5" eb="9">
      <t>ノウキ</t>
    </rPh>
    <rPh sb="11" eb="12">
      <t>ゴ</t>
    </rPh>
    <rPh sb="14" eb="18">
      <t>シュウニュウ</t>
    </rPh>
    <phoneticPr fontId="7"/>
  </si>
  <si>
    <t>　　　 2　完納となっていない場合は、収入額の件数に含めていない。</t>
    <rPh sb="6" eb="8">
      <t>カンノウ</t>
    </rPh>
    <rPh sb="15" eb="17">
      <t>バアイ</t>
    </rPh>
    <rPh sb="19" eb="22">
      <t>シュウニュウガク</t>
    </rPh>
    <rPh sb="23" eb="25">
      <t>ケンスウ</t>
    </rPh>
    <rPh sb="26" eb="27">
      <t>フク</t>
    </rPh>
    <phoneticPr fontId="7"/>
  </si>
  <si>
    <t>1　 徴収状況</t>
    <rPh sb="3" eb="5">
      <t>チョウシュウ</t>
    </rPh>
    <rPh sb="5" eb="7">
      <t>ジョウキョウ</t>
    </rPh>
    <phoneticPr fontId="7"/>
  </si>
  <si>
    <t>自動車税環境性能割</t>
    <rPh sb="0" eb="4">
      <t>ジドウシャゼイ</t>
    </rPh>
    <rPh sb="4" eb="6">
      <t>カンキョウ</t>
    </rPh>
    <rPh sb="6" eb="8">
      <t>セイノウ</t>
    </rPh>
    <rPh sb="8" eb="9">
      <t>ワリ</t>
    </rPh>
    <phoneticPr fontId="7"/>
  </si>
  <si>
    <t>自動車税種別割</t>
    <rPh sb="0" eb="4">
      <t>ジドウシャゼイ</t>
    </rPh>
    <rPh sb="4" eb="6">
      <t>シュベツ</t>
    </rPh>
    <rPh sb="6" eb="7">
      <t>ワ</t>
    </rPh>
    <phoneticPr fontId="7"/>
  </si>
  <si>
    <t>県民税配当割</t>
    <rPh sb="0" eb="3">
      <t>ケンミンゼイ</t>
    </rPh>
    <rPh sb="3" eb="5">
      <t>ハイトウ</t>
    </rPh>
    <rPh sb="5" eb="6">
      <t>ワリ</t>
    </rPh>
    <phoneticPr fontId="7"/>
  </si>
  <si>
    <t>調定前年比率</t>
    <rPh sb="0" eb="1">
      <t>チョウ</t>
    </rPh>
    <rPh sb="1" eb="2">
      <t>テイ</t>
    </rPh>
    <rPh sb="2" eb="4">
      <t>ゼンネン</t>
    </rPh>
    <rPh sb="4" eb="6">
      <t>ヒリツ</t>
    </rPh>
    <phoneticPr fontId="7"/>
  </si>
  <si>
    <t>（旧）自動車取得税</t>
    <rPh sb="1" eb="2">
      <t>キュウ</t>
    </rPh>
    <rPh sb="3" eb="6">
      <t>ジドウシャ</t>
    </rPh>
    <rPh sb="6" eb="9">
      <t>シュトクゼイ</t>
    </rPh>
    <phoneticPr fontId="7"/>
  </si>
  <si>
    <t>自動車税種別割</t>
    <rPh sb="0" eb="3">
      <t>ジドウシャ</t>
    </rPh>
    <rPh sb="3" eb="4">
      <t>ゼイ</t>
    </rPh>
    <rPh sb="4" eb="6">
      <t>シュベツ</t>
    </rPh>
    <rPh sb="6" eb="7">
      <t>ワリ</t>
    </rPh>
    <phoneticPr fontId="7"/>
  </si>
  <si>
    <t>（旧）軽油引取税</t>
    <rPh sb="1" eb="2">
      <t>キュウ</t>
    </rPh>
    <rPh sb="3" eb="5">
      <t>ケイユ</t>
    </rPh>
    <rPh sb="5" eb="8">
      <t>ヒキトリゼイ</t>
    </rPh>
    <phoneticPr fontId="7"/>
  </si>
  <si>
    <t>　　（２）　地方税法第700条の21の規定により徴収猶予をした軽油引取税</t>
    <rPh sb="6" eb="8">
      <t>チホウ</t>
    </rPh>
    <rPh sb="8" eb="10">
      <t>ゼイホウ</t>
    </rPh>
    <rPh sb="10" eb="11">
      <t>ダイ</t>
    </rPh>
    <rPh sb="14" eb="15">
      <t>ジョウ</t>
    </rPh>
    <rPh sb="19" eb="21">
      <t>キテイ</t>
    </rPh>
    <rPh sb="24" eb="26">
      <t>チョウシュウ</t>
    </rPh>
    <rPh sb="26" eb="28">
      <t>ユウヨ</t>
    </rPh>
    <rPh sb="31" eb="33">
      <t>ケイユ</t>
    </rPh>
    <rPh sb="33" eb="36">
      <t>ヒキトリゼイ</t>
    </rPh>
    <phoneticPr fontId="7"/>
  </si>
  <si>
    <t xml:space="preserve"> によるもの）　   ④</t>
  </si>
  <si>
    <t>　③</t>
  </si>
  <si>
    <t>任意納税（差押等</t>
    <rPh sb="0" eb="2">
      <t>ニンイ</t>
    </rPh>
    <rPh sb="2" eb="4">
      <t>ノウゼイ</t>
    </rPh>
    <rPh sb="5" eb="7">
      <t>サシオサ</t>
    </rPh>
    <rPh sb="7" eb="8">
      <t>トウ</t>
    </rPh>
    <phoneticPr fontId="7"/>
  </si>
  <si>
    <t>滞納処分徴収（差押</t>
    <rPh sb="0" eb="2">
      <t>タイノウ</t>
    </rPh>
    <rPh sb="2" eb="4">
      <t>ショブン</t>
    </rPh>
    <rPh sb="4" eb="6">
      <t>チョウシュウ</t>
    </rPh>
    <rPh sb="7" eb="8">
      <t>サ</t>
    </rPh>
    <phoneticPr fontId="7"/>
  </si>
  <si>
    <t>未　納　繰　越</t>
    <rPh sb="0" eb="3">
      <t>ミノウ</t>
    </rPh>
    <rPh sb="4" eb="7">
      <t>クリコシ</t>
    </rPh>
    <phoneticPr fontId="7"/>
  </si>
  <si>
    <t>本　年</t>
    <rPh sb="0" eb="3">
      <t>ホンネン</t>
    </rPh>
    <phoneticPr fontId="7"/>
  </si>
  <si>
    <t>前　年</t>
    <rPh sb="0" eb="3">
      <t>ゼンネン</t>
    </rPh>
    <phoneticPr fontId="7"/>
  </si>
  <si>
    <t>対　調　定</t>
    <rPh sb="0" eb="1">
      <t>タイ</t>
    </rPh>
    <rPh sb="2" eb="3">
      <t>チョウ</t>
    </rPh>
    <rPh sb="4" eb="5">
      <t>テイ</t>
    </rPh>
    <phoneticPr fontId="7"/>
  </si>
  <si>
    <t>旧法による
自動車税</t>
    <rPh sb="0" eb="2">
      <t>キュウホウ</t>
    </rPh>
    <rPh sb="6" eb="10">
      <t>ジドウシャゼイ</t>
    </rPh>
    <phoneticPr fontId="7"/>
  </si>
  <si>
    <t xml:space="preserve">   (1)  県税の決算状況</t>
    <rPh sb="8" eb="10">
      <t>ケンゼイ</t>
    </rPh>
    <rPh sb="11" eb="13">
      <t>ケッサン</t>
    </rPh>
    <rPh sb="13" eb="15">
      <t>ジョウキョウ</t>
    </rPh>
    <phoneticPr fontId="7"/>
  </si>
  <si>
    <t>区　　　分</t>
    <rPh sb="0" eb="5">
      <t>クブン</t>
    </rPh>
    <phoneticPr fontId="7"/>
  </si>
  <si>
    <t>税　　額</t>
    <rPh sb="0" eb="1">
      <t>ゼイ</t>
    </rPh>
    <rPh sb="3" eb="4">
      <t>ガク</t>
    </rPh>
    <phoneticPr fontId="7"/>
  </si>
  <si>
    <t>本年度</t>
    <rPh sb="0" eb="1">
      <t>ホン</t>
    </rPh>
    <rPh sb="1" eb="2">
      <t>トシ</t>
    </rPh>
    <rPh sb="2" eb="3">
      <t>ド</t>
    </rPh>
    <phoneticPr fontId="7"/>
  </si>
  <si>
    <t>前年度</t>
    <rPh sb="0" eb="1">
      <t>マエ</t>
    </rPh>
    <rPh sb="1" eb="2">
      <t>トシ</t>
    </rPh>
    <rPh sb="2" eb="3">
      <t>ド</t>
    </rPh>
    <phoneticPr fontId="7"/>
  </si>
  <si>
    <t>R1調定</t>
    <rPh sb="2" eb="4">
      <t>チョウテイ</t>
    </rPh>
    <phoneticPr fontId="7"/>
  </si>
  <si>
    <t>R1収入</t>
    <rPh sb="2" eb="4">
      <t>シュウニュウ</t>
    </rPh>
    <phoneticPr fontId="7"/>
  </si>
  <si>
    <t>収入率</t>
    <rPh sb="0" eb="2">
      <t>シュウニュウ</t>
    </rPh>
    <rPh sb="2" eb="3">
      <t>リツ</t>
    </rPh>
    <phoneticPr fontId="7"/>
  </si>
  <si>
    <t>小　　　　　　　　　　　　　計</t>
    <rPh sb="0" eb="1">
      <t>ショウ</t>
    </rPh>
    <rPh sb="14" eb="15">
      <t>ケイ</t>
    </rPh>
    <phoneticPr fontId="7"/>
  </si>
  <si>
    <t>収入率(％)</t>
    <rPh sb="0" eb="1">
      <t>オサム</t>
    </rPh>
    <rPh sb="1" eb="2">
      <t>イリ</t>
    </rPh>
    <rPh sb="2" eb="3">
      <t>リツ</t>
    </rPh>
    <phoneticPr fontId="7"/>
  </si>
  <si>
    <t>旧法による軽油引取税</t>
    <rPh sb="0" eb="2">
      <t>キュウホウ</t>
    </rPh>
    <rPh sb="5" eb="7">
      <t>ケイユ</t>
    </rPh>
    <rPh sb="7" eb="10">
      <t>ヒキトリゼイ</t>
    </rPh>
    <phoneticPr fontId="7"/>
  </si>
  <si>
    <t>　　　　区　　　分</t>
    <rPh sb="4" eb="9">
      <t>クブン</t>
    </rPh>
    <phoneticPr fontId="7"/>
  </si>
  <si>
    <t>皆増</t>
    <rPh sb="0" eb="1">
      <t>ミナ</t>
    </rPh>
    <rPh sb="1" eb="2">
      <t>ゾウ</t>
    </rPh>
    <phoneticPr fontId="7"/>
  </si>
  <si>
    <t>極大</t>
    <rPh sb="0" eb="2">
      <t>キョクダイ</t>
    </rPh>
    <phoneticPr fontId="7"/>
  </si>
  <si>
    <t>極小</t>
    <rPh sb="0" eb="2">
      <t>キョクショウ</t>
    </rPh>
    <phoneticPr fontId="7"/>
  </si>
  <si>
    <t>　(⑥／①)</t>
  </si>
  <si>
    <t>[金額の単位:円］</t>
    <rPh sb="1" eb="3">
      <t>キンガク</t>
    </rPh>
    <rPh sb="4" eb="6">
      <t>タンイ</t>
    </rPh>
    <rPh sb="7" eb="8">
      <t>エン</t>
    </rPh>
    <phoneticPr fontId="7"/>
  </si>
  <si>
    <t>繰</t>
    <rPh sb="0" eb="1">
      <t>ソウ</t>
    </rPh>
    <phoneticPr fontId="7"/>
  </si>
  <si>
    <t xml:space="preserve">   　　（１）　地方税法第73条の25等の規定による徴収猶予（不動産取得税）</t>
    <rPh sb="9" eb="11">
      <t>チホウ</t>
    </rPh>
    <rPh sb="11" eb="13">
      <t>ゼイホウ</t>
    </rPh>
    <rPh sb="13" eb="14">
      <t>ダイ</t>
    </rPh>
    <rPh sb="16" eb="17">
      <t>ジョウ</t>
    </rPh>
    <rPh sb="20" eb="21">
      <t>トウ</t>
    </rPh>
    <rPh sb="22" eb="24">
      <t>キテイ</t>
    </rPh>
    <rPh sb="27" eb="29">
      <t>チョウシュウ</t>
    </rPh>
    <rPh sb="29" eb="31">
      <t>ユウヨ</t>
    </rPh>
    <rPh sb="32" eb="35">
      <t>フドウサン</t>
    </rPh>
    <rPh sb="35" eb="38">
      <t>シュトクゼイ</t>
    </rPh>
    <phoneticPr fontId="7"/>
  </si>
  <si>
    <t xml:space="preserve">  　 　（２）　地方税法第144条の29の規定による徴収猶予（軽油引取税）</t>
    <rPh sb="9" eb="11">
      <t>チホウ</t>
    </rPh>
    <rPh sb="11" eb="13">
      <t>ゼイホウ</t>
    </rPh>
    <rPh sb="13" eb="14">
      <t>ダイ</t>
    </rPh>
    <rPh sb="17" eb="18">
      <t>ジョウ</t>
    </rPh>
    <rPh sb="22" eb="24">
      <t>キテイ</t>
    </rPh>
    <rPh sb="27" eb="29">
      <t>チョウシュウ</t>
    </rPh>
    <rPh sb="29" eb="31">
      <t>ユウヨ</t>
    </rPh>
    <rPh sb="32" eb="34">
      <t>ケイユ</t>
    </rPh>
    <rPh sb="34" eb="37">
      <t>ヒキトリゼイ</t>
    </rPh>
    <phoneticPr fontId="7"/>
  </si>
  <si>
    <t>　注　1　次の規定により納期限内に納付又は納入にならなかった税額は、「滞納」の項目の上段に計上（内数）した。</t>
    <rPh sb="1" eb="2">
      <t>チュウ</t>
    </rPh>
    <rPh sb="5" eb="6">
      <t>ツギ</t>
    </rPh>
    <rPh sb="7" eb="9">
      <t>キテイ</t>
    </rPh>
    <rPh sb="12" eb="15">
      <t>ノウキゲン</t>
    </rPh>
    <rPh sb="15" eb="16">
      <t>ナイ</t>
    </rPh>
    <rPh sb="17" eb="19">
      <t>ノウフ</t>
    </rPh>
    <rPh sb="19" eb="20">
      <t>マタ</t>
    </rPh>
    <rPh sb="21" eb="23">
      <t>ノウニュウ</t>
    </rPh>
    <rPh sb="30" eb="32">
      <t>ゼイガク</t>
    </rPh>
    <rPh sb="35" eb="37">
      <t>タイノウ</t>
    </rPh>
    <rPh sb="39" eb="41">
      <t>コウモク</t>
    </rPh>
    <rPh sb="42" eb="44">
      <t>ジョウダン</t>
    </rPh>
    <rPh sb="45" eb="47">
      <t>ケイジョウ</t>
    </rPh>
    <rPh sb="48" eb="50">
      <t>ウチスウ</t>
    </rPh>
    <phoneticPr fontId="7"/>
  </si>
  <si>
    <t>納　　　　期　　　　後　　　　収　　　　入</t>
    <rPh sb="0" eb="1">
      <t>オサム</t>
    </rPh>
    <rPh sb="5" eb="6">
      <t>キ</t>
    </rPh>
    <rPh sb="10" eb="11">
      <t>ゴ</t>
    </rPh>
    <rPh sb="15" eb="16">
      <t>オサム</t>
    </rPh>
    <rPh sb="20" eb="21">
      <t>イ</t>
    </rPh>
    <phoneticPr fontId="7"/>
  </si>
  <si>
    <t>不動産取得税</t>
    <rPh sb="0" eb="1">
      <t>フ</t>
    </rPh>
    <rPh sb="1" eb="2">
      <t>ドウ</t>
    </rPh>
    <rPh sb="2" eb="3">
      <t>サン</t>
    </rPh>
    <rPh sb="3" eb="4">
      <t>トリ</t>
    </rPh>
    <rPh sb="4" eb="5">
      <t>トク</t>
    </rPh>
    <rPh sb="5" eb="6">
      <t>ゼイ</t>
    </rPh>
    <phoneticPr fontId="7"/>
  </si>
  <si>
    <t>合　　　　　　　計</t>
    <rPh sb="0" eb="1">
      <t>ゴウ</t>
    </rPh>
    <rPh sb="8" eb="9">
      <t>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</si>
</sst>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0_ ;[Red]\-#,##0\ "/>
    <numFmt numFmtId="177" formatCode="\(#,###\)"/>
    <numFmt numFmtId="178" formatCode="0.00_);[Red]\(0.00\)"/>
    <numFmt numFmtId="179" formatCode="0.00_ "/>
    <numFmt numFmtId="180" formatCode="\(\ #,##0\);[Red]\(\ &quot;▲&quot;#,##0\)"/>
    <numFmt numFmtId="181" formatCode="#,##0.00_);[Red]\(#,##0.00\)"/>
    <numFmt numFmtId="182" formatCode="0_ "/>
  </numFmts>
  <fonts count="30">
    <font>
      <sz val="11"/>
      <name val="ＭＳ Ｐゴシック"/>
      <family val="3"/>
    </font>
    <font>
      <sz val="10.5"/>
      <name val="ＭＳ ゴシック"/>
      <family val="3"/>
    </font>
    <font>
      <sz val="14"/>
      <name val="ＭＳ 明朝"/>
      <family val="1"/>
    </font>
    <font>
      <sz val="11"/>
      <name val="ＭＳ Ｐゴシック"/>
      <family val="3"/>
    </font>
    <font>
      <sz val="11"/>
      <color theme="1"/>
      <name val="ＭＳ Ｐゴシック"/>
      <family val="3"/>
      <scheme val="minor"/>
    </font>
    <font>
      <sz val="11"/>
      <name val="明朝"/>
      <family val="1"/>
    </font>
    <font>
      <sz val="10"/>
      <name val="ＭＳ ゴシック"/>
      <family val="3"/>
    </font>
    <font>
      <sz val="6"/>
      <name val="ＭＳ Ｐゴシック"/>
      <family val="3"/>
    </font>
    <font>
      <sz val="22"/>
      <name val="ＭＳ 明朝"/>
      <family val="1"/>
    </font>
    <font>
      <sz val="10"/>
      <name val="ＭＳ Ｐ明朝"/>
      <family val="1"/>
    </font>
    <font>
      <sz val="9"/>
      <name val="ＭＳ Ｐ明朝"/>
      <family val="1"/>
    </font>
    <font>
      <sz val="8.5"/>
      <name val="ＭＳ Ｐ明朝"/>
      <family val="1"/>
    </font>
    <font>
      <sz val="11"/>
      <name val="ＭＳ Ｐ明朝"/>
      <family val="1"/>
    </font>
    <font>
      <sz val="9"/>
      <name val="ＭＳ 明朝"/>
      <family val="1"/>
    </font>
    <font>
      <sz val="11"/>
      <color rgb="FFFF0000"/>
      <name val="ＭＳ Ｐ明朝"/>
      <family val="1"/>
    </font>
    <font>
      <sz val="10"/>
      <color theme="1"/>
      <name val="ＭＳ Ｐ明朝"/>
      <family val="1"/>
    </font>
    <font>
      <sz val="10"/>
      <color indexed="63"/>
      <name val="ＭＳ Ｐ明朝"/>
      <family val="1"/>
    </font>
    <font>
      <sz val="11"/>
      <color indexed="10"/>
      <name val="ＭＳ Ｐゴシック"/>
      <family val="3"/>
    </font>
    <font>
      <sz val="10"/>
      <name val="ＭＳ Ｐゴシック"/>
      <family val="3"/>
    </font>
    <font>
      <sz val="10"/>
      <color theme="1"/>
      <name val="ＭＳ Ｐゴシック"/>
      <family val="3"/>
    </font>
    <font>
      <sz val="11"/>
      <color indexed="10"/>
      <name val="ＭＳ 明朝"/>
      <family val="1"/>
    </font>
    <font>
      <sz val="9"/>
      <name val="ＭＳ Ｐゴシック"/>
      <family val="3"/>
    </font>
    <font>
      <sz val="14"/>
      <name val="ＭＳ Ｐゴシック"/>
      <family val="3"/>
    </font>
    <font>
      <sz val="8"/>
      <name val="ＭＳ Ｐゴシック"/>
      <family val="3"/>
    </font>
    <font>
      <sz val="9"/>
      <color indexed="9"/>
      <name val="ＭＳ Ｐゴシック"/>
      <family val="3"/>
    </font>
    <font>
      <sz val="11"/>
      <color rgb="FFFF0000"/>
      <name val="ＭＳ Ｐゴシック"/>
      <family val="3"/>
    </font>
    <font>
      <sz val="9"/>
      <color indexed="12"/>
      <name val="ＭＳ Ｐゴシック"/>
      <family val="3"/>
    </font>
    <font>
      <sz val="6"/>
      <name val="ＭＳ ゴシック"/>
      <family val="3"/>
    </font>
    <font>
      <sz val="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9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s>
  <cellStyleXfs count="28">
    <xf numFmtId="0" fontId="0" fillId="0" borderId="0"/>
    <xf numFmtId="9" fontId="1" fillId="0" borderId="0" applyFont="0" applyFill="0" applyBorder="0" applyAlignment="0" applyProtection="0"/>
    <xf numFmtId="1" fontId="2" fillId="0" borderId="0"/>
    <xf numFmtId="3" fontId="1" fillId="0" borderId="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1" fillId="0" borderId="0" applyFont="0" applyFill="0" applyBorder="0" applyAlignment="0" applyProtection="0">
      <alignment vertical="center"/>
    </xf>
    <xf numFmtId="3" fontId="1" fillId="0" borderId="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xf numFmtId="0" fontId="4" fillId="0" borderId="0">
      <alignment vertical="center"/>
    </xf>
    <xf numFmtId="0" fontId="4" fillId="0" borderId="0">
      <alignment vertical="center"/>
    </xf>
    <xf numFmtId="0" fontId="4" fillId="0" borderId="0"/>
    <xf numFmtId="0" fontId="5" fillId="0" borderId="0"/>
    <xf numFmtId="0" fontId="6" fillId="0" borderId="0">
      <alignment horizontal="center" vertical="center"/>
    </xf>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38" fontId="3" fillId="0" borderId="0" applyFont="0" applyFill="0" applyBorder="0" applyAlignment="0" applyProtection="0"/>
  </cellStyleXfs>
  <cellXfs count="544">
    <xf numFmtId="0" fontId="0" fillId="0" borderId="0" xfId="0"/>
    <xf numFmtId="0" fontId="0" fillId="0" borderId="0" xfId="0" applyFont="1" applyFill="1"/>
    <xf numFmtId="0" fontId="8" fillId="0" borderId="0" xfId="0" applyFont="1" applyFill="1" applyAlignment="1">
      <alignment vertical="center"/>
    </xf>
    <xf numFmtId="0" fontId="9" fillId="0" borderId="1" xfId="23" applyFont="1" applyFill="1" applyBorder="1" applyAlignment="1">
      <alignment vertical="center"/>
    </xf>
    <xf numFmtId="0" fontId="9" fillId="0" borderId="2" xfId="23" applyFont="1" applyFill="1" applyBorder="1" applyAlignment="1">
      <alignment vertical="center"/>
    </xf>
    <xf numFmtId="0" fontId="9" fillId="0" borderId="3" xfId="23" applyFont="1" applyFill="1" applyBorder="1" applyAlignment="1">
      <alignment vertical="center"/>
    </xf>
    <xf numFmtId="0" fontId="9" fillId="0" borderId="1" xfId="23" applyFont="1" applyFill="1" applyBorder="1" applyAlignment="1">
      <alignment horizontal="distributed" vertical="center" indent="1"/>
    </xf>
    <xf numFmtId="0" fontId="9" fillId="0" borderId="2" xfId="23" applyFont="1" applyFill="1" applyBorder="1" applyAlignment="1">
      <alignment horizontal="distributed" vertical="center" indent="1"/>
    </xf>
    <xf numFmtId="0" fontId="9" fillId="0" borderId="3" xfId="23" applyFont="1" applyFill="1" applyBorder="1" applyAlignment="1">
      <alignment horizontal="distributed" vertical="center" indent="1"/>
    </xf>
    <xf numFmtId="0" fontId="9" fillId="0" borderId="1" xfId="23" applyFont="1" applyFill="1" applyBorder="1" applyAlignment="1">
      <alignment vertical="center" wrapText="1"/>
    </xf>
    <xf numFmtId="0" fontId="9" fillId="0" borderId="3" xfId="23" applyFont="1" applyFill="1" applyBorder="1" applyAlignment="1">
      <alignment vertical="center" wrapText="1"/>
    </xf>
    <xf numFmtId="0" fontId="10" fillId="0" borderId="2" xfId="23" applyFont="1" applyFill="1" applyBorder="1" applyAlignment="1">
      <alignment horizontal="distributed" vertical="center" indent="1"/>
    </xf>
    <xf numFmtId="0" fontId="11" fillId="0" borderId="1" xfId="23" applyFont="1" applyFill="1" applyBorder="1" applyAlignment="1">
      <alignment horizontal="distributed" vertical="center" indent="1"/>
    </xf>
    <xf numFmtId="0" fontId="0" fillId="0" borderId="2" xfId="0" applyFont="1" applyFill="1" applyBorder="1"/>
    <xf numFmtId="0" fontId="9" fillId="0" borderId="7" xfId="23" applyFont="1" applyFill="1" applyBorder="1" applyAlignment="1">
      <alignment horizontal="distributed" vertical="center" indent="1"/>
    </xf>
    <xf numFmtId="0" fontId="12" fillId="0" borderId="0" xfId="23" applyFont="1" applyFill="1"/>
    <xf numFmtId="0" fontId="9" fillId="0" borderId="8" xfId="23" applyFont="1" applyFill="1" applyBorder="1" applyAlignment="1">
      <alignment horizontal="center"/>
    </xf>
    <xf numFmtId="0" fontId="9" fillId="0" borderId="0" xfId="23" applyFont="1" applyFill="1" applyBorder="1" applyAlignment="1">
      <alignment horizontal="center"/>
    </xf>
    <xf numFmtId="0" fontId="9" fillId="0" borderId="9" xfId="23" applyFont="1" applyFill="1" applyBorder="1" applyAlignment="1">
      <alignment horizontal="center"/>
    </xf>
    <xf numFmtId="0" fontId="9" fillId="0" borderId="5" xfId="23" applyFont="1" applyFill="1" applyBorder="1" applyAlignment="1">
      <alignment horizontal="center" vertical="center"/>
    </xf>
    <xf numFmtId="0" fontId="9" fillId="0" borderId="6" xfId="23" applyFont="1" applyFill="1" applyBorder="1" applyAlignment="1">
      <alignment horizontal="center" vertical="center"/>
    </xf>
    <xf numFmtId="0" fontId="9" fillId="0" borderId="10" xfId="23" applyFont="1" applyFill="1" applyBorder="1" applyAlignment="1">
      <alignment horizontal="center" vertical="center"/>
    </xf>
    <xf numFmtId="0" fontId="9" fillId="0" borderId="11" xfId="23" applyFont="1" applyFill="1" applyBorder="1" applyAlignment="1">
      <alignment horizontal="center" vertical="center"/>
    </xf>
    <xf numFmtId="0" fontId="12" fillId="0" borderId="0" xfId="23" applyFont="1" applyFill="1" applyAlignment="1">
      <alignment horizontal="center"/>
    </xf>
    <xf numFmtId="0" fontId="9" fillId="0" borderId="1" xfId="23" applyFont="1" applyFill="1" applyBorder="1" applyAlignment="1">
      <alignment horizontal="center" vertical="center"/>
    </xf>
    <xf numFmtId="41" fontId="9" fillId="0" borderId="12" xfId="19" applyNumberFormat="1" applyFont="1" applyFill="1" applyBorder="1" applyAlignment="1" applyProtection="1">
      <alignment vertical="center"/>
      <protection hidden="1"/>
    </xf>
    <xf numFmtId="41" fontId="9" fillId="0" borderId="6" xfId="19" applyNumberFormat="1" applyFont="1" applyFill="1" applyBorder="1" applyAlignment="1" applyProtection="1">
      <alignment vertical="center"/>
      <protection hidden="1"/>
    </xf>
    <xf numFmtId="41" fontId="9" fillId="0" borderId="10" xfId="19" applyNumberFormat="1" applyFont="1" applyFill="1" applyBorder="1" applyAlignment="1" applyProtection="1">
      <alignment vertical="center"/>
      <protection hidden="1"/>
    </xf>
    <xf numFmtId="41" fontId="9" fillId="0" borderId="4" xfId="19" applyNumberFormat="1" applyFont="1" applyFill="1" applyBorder="1" applyAlignment="1" applyProtection="1">
      <alignment vertical="center"/>
      <protection hidden="1"/>
    </xf>
    <xf numFmtId="41" fontId="9" fillId="0" borderId="11" xfId="19" applyNumberFormat="1" applyFont="1" applyFill="1" applyBorder="1" applyAlignment="1" applyProtection="1">
      <alignment vertical="center"/>
      <protection hidden="1"/>
    </xf>
    <xf numFmtId="41" fontId="9" fillId="0" borderId="5" xfId="19" applyNumberFormat="1" applyFont="1" applyFill="1" applyBorder="1" applyAlignment="1" applyProtection="1">
      <alignment vertical="center"/>
      <protection hidden="1"/>
    </xf>
    <xf numFmtId="41" fontId="9" fillId="0" borderId="13" xfId="0" applyNumberFormat="1" applyFont="1" applyFill="1" applyBorder="1"/>
    <xf numFmtId="38" fontId="12" fillId="0" borderId="0" xfId="11" applyFont="1" applyFill="1"/>
    <xf numFmtId="0" fontId="9" fillId="0" borderId="14" xfId="23" applyFont="1" applyFill="1" applyBorder="1" applyAlignment="1">
      <alignment horizontal="center" vertical="center"/>
    </xf>
    <xf numFmtId="0" fontId="9" fillId="0" borderId="15" xfId="23" applyFont="1" applyFill="1" applyBorder="1" applyAlignment="1">
      <alignment horizontal="center" vertical="center"/>
    </xf>
    <xf numFmtId="0" fontId="9" fillId="0" borderId="8" xfId="23" applyFont="1" applyFill="1" applyBorder="1" applyAlignment="1">
      <alignment horizontal="center" vertical="center"/>
    </xf>
    <xf numFmtId="0" fontId="9" fillId="0" borderId="0" xfId="23" applyFont="1" applyFill="1" applyBorder="1" applyAlignment="1">
      <alignment horizontal="center" vertical="center"/>
    </xf>
    <xf numFmtId="0" fontId="9" fillId="0" borderId="17" xfId="23" applyFont="1" applyFill="1" applyBorder="1" applyAlignment="1">
      <alignment horizontal="center" vertical="center"/>
    </xf>
    <xf numFmtId="41" fontId="9" fillId="0" borderId="0" xfId="0" applyNumberFormat="1" applyFont="1" applyFill="1"/>
    <xf numFmtId="43" fontId="9" fillId="0" borderId="12" xfId="19" applyNumberFormat="1" applyFont="1" applyFill="1" applyBorder="1" applyAlignment="1" applyProtection="1">
      <alignment vertical="center"/>
      <protection hidden="1"/>
    </xf>
    <xf numFmtId="43" fontId="9" fillId="0" borderId="6" xfId="19" applyNumberFormat="1" applyFont="1" applyFill="1" applyBorder="1" applyAlignment="1" applyProtection="1">
      <alignment vertical="center"/>
      <protection hidden="1"/>
    </xf>
    <xf numFmtId="43" fontId="9" fillId="0" borderId="4" xfId="19" applyNumberFormat="1" applyFont="1" applyFill="1" applyBorder="1" applyAlignment="1" applyProtection="1">
      <alignment vertical="center"/>
      <protection hidden="1"/>
    </xf>
    <xf numFmtId="43" fontId="9" fillId="0" borderId="11" xfId="19" applyNumberFormat="1" applyFont="1" applyFill="1" applyBorder="1" applyAlignment="1" applyProtection="1">
      <alignment vertical="center"/>
      <protection hidden="1"/>
    </xf>
    <xf numFmtId="43" fontId="9" fillId="0" borderId="5" xfId="19" applyNumberFormat="1" applyFont="1" applyFill="1" applyBorder="1" applyAlignment="1" applyProtection="1">
      <alignment vertical="center"/>
      <protection hidden="1"/>
    </xf>
    <xf numFmtId="0" fontId="13" fillId="0" borderId="9" xfId="0" applyFont="1" applyFill="1" applyBorder="1" applyAlignment="1"/>
    <xf numFmtId="0" fontId="13" fillId="0" borderId="9" xfId="0" applyFont="1" applyFill="1" applyBorder="1" applyAlignment="1">
      <alignment horizontal="right"/>
    </xf>
    <xf numFmtId="43" fontId="9" fillId="0" borderId="12" xfId="19" applyNumberFormat="1" applyFont="1" applyFill="1" applyBorder="1" applyAlignment="1" applyProtection="1">
      <alignment horizontal="right" vertical="center"/>
      <protection hidden="1"/>
    </xf>
    <xf numFmtId="0" fontId="9" fillId="0" borderId="8" xfId="23" applyFont="1" applyFill="1" applyBorder="1" applyAlignment="1">
      <alignment vertical="center"/>
    </xf>
    <xf numFmtId="0" fontId="9" fillId="0" borderId="0" xfId="23" applyFont="1" applyFill="1" applyBorder="1" applyAlignment="1">
      <alignment vertical="center"/>
    </xf>
    <xf numFmtId="0" fontId="9" fillId="0" borderId="9" xfId="23" applyFont="1" applyFill="1" applyBorder="1" applyAlignment="1">
      <alignment vertical="center"/>
    </xf>
    <xf numFmtId="0" fontId="9" fillId="0" borderId="22" xfId="23" applyFont="1" applyFill="1" applyBorder="1" applyAlignment="1">
      <alignment horizontal="center" vertical="center"/>
    </xf>
    <xf numFmtId="0" fontId="9" fillId="0" borderId="23" xfId="23" applyFont="1" applyFill="1" applyBorder="1" applyAlignment="1">
      <alignment horizontal="center" vertical="center"/>
    </xf>
    <xf numFmtId="0" fontId="9" fillId="0" borderId="24" xfId="23" applyFont="1" applyFill="1" applyBorder="1" applyAlignment="1">
      <alignment horizontal="center" vertical="center"/>
    </xf>
    <xf numFmtId="0" fontId="9" fillId="0" borderId="25" xfId="23" applyFont="1" applyFill="1" applyBorder="1" applyAlignment="1">
      <alignment horizontal="center" vertical="center"/>
    </xf>
    <xf numFmtId="0" fontId="9" fillId="0" borderId="26" xfId="23" applyFont="1" applyFill="1" applyBorder="1" applyAlignment="1">
      <alignment horizontal="center" vertical="center"/>
    </xf>
    <xf numFmtId="0" fontId="9" fillId="0" borderId="27" xfId="23" applyFont="1" applyFill="1" applyBorder="1" applyAlignment="1">
      <alignment horizontal="center" vertical="center"/>
    </xf>
    <xf numFmtId="0" fontId="9" fillId="0" borderId="29" xfId="23" applyFont="1" applyFill="1" applyBorder="1" applyAlignment="1">
      <alignment horizontal="center" vertical="center"/>
    </xf>
    <xf numFmtId="0" fontId="9" fillId="0" borderId="0" xfId="23" applyFont="1" applyFill="1"/>
    <xf numFmtId="0" fontId="9" fillId="0" borderId="14" xfId="23" applyFont="1" applyFill="1" applyBorder="1" applyAlignment="1">
      <alignment vertical="center"/>
    </xf>
    <xf numFmtId="0" fontId="9" fillId="0" borderId="15" xfId="23" applyFont="1" applyFill="1" applyBorder="1" applyAlignment="1">
      <alignment vertical="center"/>
    </xf>
    <xf numFmtId="0" fontId="9" fillId="0" borderId="30" xfId="23" applyFont="1" applyFill="1" applyBorder="1" applyAlignment="1">
      <alignment vertical="center"/>
    </xf>
    <xf numFmtId="0" fontId="9" fillId="0" borderId="12" xfId="23" applyFont="1" applyFill="1" applyBorder="1" applyAlignment="1">
      <alignment horizontal="distributed" vertical="center" indent="1"/>
    </xf>
    <xf numFmtId="0" fontId="9" fillId="0" borderId="4" xfId="23" applyFont="1" applyFill="1" applyBorder="1" applyAlignment="1">
      <alignment horizontal="distributed" vertical="center" indent="1"/>
    </xf>
    <xf numFmtId="0" fontId="9" fillId="0" borderId="10" xfId="23" applyFont="1" applyFill="1" applyBorder="1" applyAlignment="1">
      <alignment horizontal="distributed" vertical="center" indent="1"/>
    </xf>
    <xf numFmtId="0" fontId="9" fillId="0" borderId="2" xfId="23" applyFont="1" applyFill="1" applyBorder="1"/>
    <xf numFmtId="0" fontId="10" fillId="0" borderId="2" xfId="23" applyFont="1" applyFill="1" applyBorder="1"/>
    <xf numFmtId="0" fontId="12" fillId="0" borderId="0" xfId="23" applyFont="1" applyFill="1" applyAlignment="1">
      <alignment vertical="center"/>
    </xf>
    <xf numFmtId="0" fontId="9" fillId="0" borderId="17" xfId="23" applyFont="1" applyFill="1" applyBorder="1" applyAlignment="1">
      <alignment horizontal="distributed" vertical="center" indent="1"/>
    </xf>
    <xf numFmtId="0" fontId="9" fillId="0" borderId="0" xfId="23" applyFont="1" applyFill="1" applyBorder="1" applyAlignment="1">
      <alignment horizontal="distributed" vertical="center" indent="1"/>
    </xf>
    <xf numFmtId="0" fontId="14" fillId="0" borderId="0" xfId="23" applyFont="1"/>
    <xf numFmtId="0" fontId="9" fillId="0" borderId="34"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36" xfId="23" applyFont="1" applyFill="1" applyBorder="1" applyAlignment="1">
      <alignment horizontal="center" vertical="center"/>
    </xf>
    <xf numFmtId="0" fontId="9" fillId="0" borderId="37" xfId="23" applyFont="1" applyFill="1" applyBorder="1" applyAlignment="1">
      <alignment horizontal="center" vertical="center"/>
    </xf>
    <xf numFmtId="0" fontId="9" fillId="0" borderId="38" xfId="23" applyFont="1" applyFill="1" applyBorder="1" applyAlignment="1">
      <alignment horizontal="center" vertical="center"/>
    </xf>
    <xf numFmtId="0" fontId="9" fillId="0" borderId="40" xfId="23" applyFont="1" applyFill="1" applyBorder="1" applyAlignment="1">
      <alignment horizontal="center" vertical="center"/>
    </xf>
    <xf numFmtId="176" fontId="9" fillId="0" borderId="31" xfId="19" applyNumberFormat="1" applyFont="1" applyFill="1" applyBorder="1" applyAlignment="1" applyProtection="1">
      <alignment vertical="center"/>
      <protection hidden="1"/>
    </xf>
    <xf numFmtId="176" fontId="9" fillId="0" borderId="41" xfId="19" applyNumberFormat="1" applyFont="1" applyFill="1" applyBorder="1" applyAlignment="1" applyProtection="1">
      <alignment vertical="center"/>
      <protection hidden="1"/>
    </xf>
    <xf numFmtId="176" fontId="9" fillId="0" borderId="33" xfId="19" applyNumberFormat="1" applyFont="1" applyFill="1" applyBorder="1" applyAlignment="1" applyProtection="1">
      <alignment vertical="center"/>
      <protection hidden="1"/>
    </xf>
    <xf numFmtId="176" fontId="9" fillId="0" borderId="32" xfId="19" applyNumberFormat="1" applyFont="1" applyFill="1" applyBorder="1" applyAlignment="1" applyProtection="1">
      <alignment vertical="center"/>
      <protection hidden="1"/>
    </xf>
    <xf numFmtId="41" fontId="9" fillId="0" borderId="41" xfId="19" applyNumberFormat="1" applyFont="1" applyFill="1" applyBorder="1" applyAlignment="1" applyProtection="1">
      <alignment vertical="center"/>
      <protection hidden="1"/>
    </xf>
    <xf numFmtId="177" fontId="9" fillId="0" borderId="31" xfId="11" applyNumberFormat="1" applyFont="1" applyFill="1" applyBorder="1" applyAlignment="1">
      <alignment vertical="center"/>
    </xf>
    <xf numFmtId="38" fontId="9" fillId="0" borderId="42" xfId="11" applyFont="1" applyFill="1" applyBorder="1" applyAlignment="1">
      <alignment vertical="center"/>
    </xf>
    <xf numFmtId="177" fontId="9" fillId="0" borderId="32" xfId="11" applyNumberFormat="1" applyFont="1" applyFill="1" applyBorder="1" applyAlignment="1">
      <alignment vertical="center"/>
    </xf>
    <xf numFmtId="38" fontId="9" fillId="0" borderId="33" xfId="11" applyFont="1" applyFill="1" applyBorder="1" applyAlignment="1">
      <alignment vertical="center"/>
    </xf>
    <xf numFmtId="38" fontId="9" fillId="0" borderId="43" xfId="11" applyFont="1" applyFill="1" applyBorder="1" applyAlignment="1">
      <alignment vertical="center"/>
    </xf>
    <xf numFmtId="38" fontId="9" fillId="0" borderId="41" xfId="11" applyFont="1" applyFill="1" applyBorder="1" applyAlignment="1">
      <alignment vertical="center"/>
    </xf>
    <xf numFmtId="38" fontId="9" fillId="0" borderId="44" xfId="11" applyFont="1" applyFill="1" applyBorder="1" applyAlignment="1">
      <alignment vertical="center"/>
    </xf>
    <xf numFmtId="38" fontId="9" fillId="0" borderId="17" xfId="11" applyFont="1" applyFill="1" applyBorder="1" applyAlignment="1">
      <alignment vertical="center"/>
    </xf>
    <xf numFmtId="38" fontId="9" fillId="0" borderId="0" xfId="11" applyFont="1" applyFill="1" applyBorder="1" applyAlignment="1">
      <alignment vertical="center"/>
    </xf>
    <xf numFmtId="0" fontId="9" fillId="0" borderId="45" xfId="23" applyFont="1" applyFill="1" applyBorder="1" applyAlignment="1">
      <alignment horizontal="center" vertical="center"/>
    </xf>
    <xf numFmtId="176" fontId="9" fillId="0" borderId="46" xfId="27" applyNumberFormat="1" applyFont="1" applyFill="1" applyBorder="1" applyAlignment="1" applyProtection="1">
      <alignment vertical="center"/>
      <protection locked="0" hidden="1"/>
    </xf>
    <xf numFmtId="176" fontId="9" fillId="0" borderId="47" xfId="27" applyNumberFormat="1" applyFont="1" applyFill="1" applyBorder="1" applyAlignment="1" applyProtection="1">
      <alignment vertical="center"/>
      <protection locked="0" hidden="1"/>
    </xf>
    <xf numFmtId="176" fontId="9" fillId="0" borderId="48" xfId="27" applyNumberFormat="1" applyFont="1" applyFill="1" applyBorder="1" applyAlignment="1" applyProtection="1">
      <alignment vertical="center"/>
      <protection hidden="1"/>
    </xf>
    <xf numFmtId="41" fontId="9" fillId="0" borderId="47" xfId="27" applyNumberFormat="1" applyFont="1" applyFill="1" applyBorder="1" applyAlignment="1" applyProtection="1">
      <alignment vertical="center"/>
      <protection locked="0" hidden="1"/>
    </xf>
    <xf numFmtId="177" fontId="9" fillId="0" borderId="49" xfId="11" applyNumberFormat="1" applyFont="1" applyFill="1" applyBorder="1" applyAlignment="1">
      <alignment vertical="center"/>
    </xf>
    <xf numFmtId="38" fontId="9" fillId="0" borderId="50" xfId="11" applyFont="1" applyFill="1" applyBorder="1" applyAlignment="1">
      <alignment vertical="center"/>
    </xf>
    <xf numFmtId="177" fontId="9" fillId="0" borderId="46" xfId="11" applyNumberFormat="1" applyFont="1" applyFill="1" applyBorder="1" applyAlignment="1">
      <alignment vertical="center"/>
    </xf>
    <xf numFmtId="38" fontId="9" fillId="0" borderId="48" xfId="11" applyFont="1" applyFill="1" applyBorder="1" applyAlignment="1">
      <alignment vertical="center"/>
    </xf>
    <xf numFmtId="38" fontId="9" fillId="0" borderId="51" xfId="11" applyFont="1" applyFill="1" applyBorder="1" applyAlignment="1">
      <alignment vertical="center"/>
    </xf>
    <xf numFmtId="38" fontId="9" fillId="0" borderId="47" xfId="11" applyFont="1" applyFill="1" applyBorder="1" applyAlignment="1">
      <alignment vertical="center"/>
    </xf>
    <xf numFmtId="38" fontId="9" fillId="0" borderId="45" xfId="11" applyFont="1" applyFill="1" applyBorder="1" applyAlignment="1">
      <alignment vertical="center"/>
    </xf>
    <xf numFmtId="0" fontId="9" fillId="0" borderId="44" xfId="23" applyFont="1" applyFill="1" applyBorder="1" applyAlignment="1">
      <alignment horizontal="center" vertical="center"/>
    </xf>
    <xf numFmtId="176" fontId="9" fillId="0" borderId="32" xfId="27" applyNumberFormat="1" applyFont="1" applyFill="1" applyBorder="1" applyAlignment="1" applyProtection="1">
      <alignment vertical="center"/>
      <protection locked="0" hidden="1"/>
    </xf>
    <xf numFmtId="41" fontId="9" fillId="0" borderId="41" xfId="27" applyNumberFormat="1" applyFont="1" applyFill="1" applyBorder="1" applyAlignment="1" applyProtection="1">
      <alignment vertical="center"/>
      <protection locked="0" hidden="1"/>
    </xf>
    <xf numFmtId="41" fontId="9" fillId="0" borderId="42" xfId="11" applyNumberFormat="1" applyFont="1" applyFill="1" applyBorder="1" applyAlignment="1">
      <alignment vertical="center"/>
    </xf>
    <xf numFmtId="38" fontId="15" fillId="0" borderId="43" xfId="11" applyFont="1" applyFill="1" applyBorder="1" applyAlignment="1">
      <alignment vertical="center"/>
    </xf>
    <xf numFmtId="41" fontId="15" fillId="0" borderId="41" xfId="11" applyNumberFormat="1" applyFont="1" applyFill="1" applyBorder="1" applyAlignment="1">
      <alignment vertical="center"/>
    </xf>
    <xf numFmtId="38" fontId="15" fillId="0" borderId="44" xfId="11" applyFont="1" applyFill="1" applyBorder="1" applyAlignment="1">
      <alignment vertical="center"/>
    </xf>
    <xf numFmtId="38" fontId="15" fillId="0" borderId="17" xfId="11" applyFont="1" applyFill="1" applyBorder="1" applyAlignment="1">
      <alignment vertical="center"/>
    </xf>
    <xf numFmtId="41" fontId="9" fillId="0" borderId="41" xfId="11" applyNumberFormat="1" applyFont="1" applyFill="1" applyBorder="1" applyAlignment="1">
      <alignment vertical="center"/>
    </xf>
    <xf numFmtId="176" fontId="9" fillId="0" borderId="15" xfId="27" applyNumberFormat="1" applyFont="1" applyFill="1" applyBorder="1" applyAlignment="1" applyProtection="1">
      <alignment vertical="center"/>
      <protection locked="0" hidden="1"/>
    </xf>
    <xf numFmtId="41" fontId="9" fillId="0" borderId="26" xfId="27" applyNumberFormat="1" applyFont="1" applyFill="1" applyBorder="1" applyAlignment="1" applyProtection="1">
      <alignment vertical="center"/>
      <protection locked="0" hidden="1"/>
    </xf>
    <xf numFmtId="176" fontId="9" fillId="0" borderId="30" xfId="27" applyNumberFormat="1" applyFont="1" applyFill="1" applyBorder="1" applyAlignment="1" applyProtection="1">
      <alignment vertical="center"/>
      <protection hidden="1"/>
    </xf>
    <xf numFmtId="177" fontId="9" fillId="0" borderId="14" xfId="11" applyNumberFormat="1" applyFont="1" applyFill="1" applyBorder="1" applyAlignment="1">
      <alignment vertical="center"/>
    </xf>
    <xf numFmtId="38" fontId="9" fillId="0" borderId="25" xfId="11" applyFont="1" applyFill="1" applyBorder="1" applyAlignment="1">
      <alignment vertical="center"/>
    </xf>
    <xf numFmtId="177" fontId="9" fillId="0" borderId="15" xfId="11" applyNumberFormat="1" applyFont="1" applyFill="1" applyBorder="1" applyAlignment="1">
      <alignment vertical="center"/>
    </xf>
    <xf numFmtId="41" fontId="9" fillId="0" borderId="25" xfId="11" applyNumberFormat="1" applyFont="1" applyFill="1" applyBorder="1" applyAlignment="1">
      <alignment vertical="center"/>
    </xf>
    <xf numFmtId="38" fontId="9" fillId="0" borderId="30" xfId="11" applyFont="1" applyFill="1" applyBorder="1" applyAlignment="1">
      <alignment vertical="center"/>
    </xf>
    <xf numFmtId="38" fontId="15" fillId="0" borderId="21" xfId="11" applyFont="1" applyFill="1" applyBorder="1" applyAlignment="1">
      <alignment vertical="center"/>
    </xf>
    <xf numFmtId="41" fontId="15" fillId="0" borderId="26" xfId="11" applyNumberFormat="1" applyFont="1" applyFill="1" applyBorder="1" applyAlignment="1">
      <alignment vertical="center"/>
    </xf>
    <xf numFmtId="38" fontId="15" fillId="0" borderId="27" xfId="11" applyFont="1" applyFill="1" applyBorder="1" applyAlignment="1">
      <alignment vertical="center"/>
    </xf>
    <xf numFmtId="38" fontId="9" fillId="0" borderId="21" xfId="11" applyFont="1" applyFill="1" applyBorder="1" applyAlignment="1">
      <alignment vertical="center"/>
    </xf>
    <xf numFmtId="38" fontId="9" fillId="0" borderId="27" xfId="11" applyFont="1" applyFill="1" applyBorder="1" applyAlignment="1">
      <alignment vertical="center"/>
    </xf>
    <xf numFmtId="38" fontId="9" fillId="0" borderId="26" xfId="11" applyFont="1" applyFill="1" applyBorder="1" applyAlignment="1">
      <alignment vertical="center"/>
    </xf>
    <xf numFmtId="41" fontId="9" fillId="0" borderId="26" xfId="11" applyNumberFormat="1" applyFont="1" applyFill="1" applyBorder="1" applyAlignment="1">
      <alignment vertical="center"/>
    </xf>
    <xf numFmtId="0" fontId="9" fillId="0" borderId="52" xfId="23" applyFont="1" applyFill="1" applyBorder="1" applyAlignment="1">
      <alignment horizontal="center" vertical="center"/>
    </xf>
    <xf numFmtId="38" fontId="15" fillId="0" borderId="53" xfId="11" applyFont="1" applyFill="1" applyBorder="1" applyAlignment="1">
      <alignment vertical="center"/>
    </xf>
    <xf numFmtId="38" fontId="15" fillId="0" borderId="54" xfId="11" applyFont="1" applyFill="1" applyBorder="1" applyAlignment="1">
      <alignment vertical="center"/>
    </xf>
    <xf numFmtId="38" fontId="15" fillId="0" borderId="52" xfId="11" applyFont="1" applyFill="1" applyBorder="1" applyAlignment="1">
      <alignment vertical="center"/>
    </xf>
    <xf numFmtId="38" fontId="9" fillId="0" borderId="55" xfId="11" applyFont="1" applyFill="1" applyBorder="1" applyAlignment="1">
      <alignment vertical="center"/>
    </xf>
    <xf numFmtId="41" fontId="9" fillId="0" borderId="54" xfId="11" applyNumberFormat="1" applyFont="1" applyFill="1" applyBorder="1" applyAlignment="1">
      <alignment vertical="center"/>
    </xf>
    <xf numFmtId="38" fontId="9" fillId="0" borderId="56" xfId="11" applyFont="1" applyFill="1" applyBorder="1" applyAlignment="1">
      <alignment vertical="center"/>
    </xf>
    <xf numFmtId="38" fontId="9" fillId="0" borderId="53" xfId="11" applyFont="1" applyFill="1" applyBorder="1" applyAlignment="1">
      <alignment vertical="center"/>
    </xf>
    <xf numFmtId="38" fontId="9" fillId="0" borderId="52" xfId="11" applyFont="1" applyFill="1" applyBorder="1" applyAlignment="1">
      <alignment vertical="center"/>
    </xf>
    <xf numFmtId="41" fontId="9" fillId="0" borderId="53" xfId="11" applyNumberFormat="1" applyFont="1" applyFill="1" applyBorder="1" applyAlignment="1">
      <alignment vertical="center"/>
    </xf>
    <xf numFmtId="41" fontId="9" fillId="0" borderId="52" xfId="11" applyNumberFormat="1" applyFont="1" applyFill="1" applyBorder="1" applyAlignment="1">
      <alignment vertical="center"/>
    </xf>
    <xf numFmtId="38" fontId="9" fillId="0" borderId="54" xfId="11" applyFont="1" applyFill="1" applyBorder="1" applyAlignment="1">
      <alignment vertical="center"/>
    </xf>
    <xf numFmtId="177" fontId="9" fillId="0" borderId="8" xfId="11" applyNumberFormat="1" applyFont="1" applyFill="1" applyBorder="1" applyAlignment="1">
      <alignment vertical="center"/>
    </xf>
    <xf numFmtId="38" fontId="9" fillId="0" borderId="57" xfId="11" applyFont="1" applyFill="1" applyBorder="1" applyAlignment="1">
      <alignment vertical="center"/>
    </xf>
    <xf numFmtId="177" fontId="9" fillId="0" borderId="0" xfId="11" applyNumberFormat="1" applyFont="1" applyFill="1" applyBorder="1" applyAlignment="1">
      <alignment horizontal="right" vertical="center" wrapText="1"/>
    </xf>
    <xf numFmtId="177" fontId="9" fillId="0" borderId="0" xfId="11" applyNumberFormat="1" applyFont="1" applyFill="1" applyBorder="1" applyAlignment="1">
      <alignment vertical="center"/>
    </xf>
    <xf numFmtId="38" fontId="9" fillId="0" borderId="9" xfId="11" applyFont="1" applyFill="1" applyBorder="1" applyAlignment="1">
      <alignment vertical="center"/>
    </xf>
    <xf numFmtId="177" fontId="15" fillId="0" borderId="8" xfId="11" applyNumberFormat="1" applyFont="1" applyFill="1" applyBorder="1" applyAlignment="1">
      <alignment vertical="center"/>
    </xf>
    <xf numFmtId="177" fontId="15" fillId="0" borderId="0" xfId="11" applyNumberFormat="1" applyFont="1" applyFill="1" applyBorder="1" applyAlignment="1">
      <alignment vertical="center"/>
    </xf>
    <xf numFmtId="38" fontId="15" fillId="0" borderId="34" xfId="11" applyFont="1" applyFill="1" applyBorder="1" applyAlignment="1">
      <alignment vertical="center"/>
    </xf>
    <xf numFmtId="38" fontId="15" fillId="0" borderId="35" xfId="11" applyFont="1" applyFill="1" applyBorder="1" applyAlignment="1">
      <alignment vertical="center"/>
    </xf>
    <xf numFmtId="38" fontId="15" fillId="0" borderId="36" xfId="11" applyFont="1" applyFill="1" applyBorder="1" applyAlignment="1">
      <alignment vertical="center"/>
    </xf>
    <xf numFmtId="38" fontId="9" fillId="0" borderId="37" xfId="11" applyFont="1" applyFill="1" applyBorder="1" applyAlignment="1">
      <alignment vertical="center"/>
    </xf>
    <xf numFmtId="41" fontId="9" fillId="0" borderId="35" xfId="11" applyNumberFormat="1" applyFont="1" applyFill="1" applyBorder="1" applyAlignment="1">
      <alignment vertical="center"/>
    </xf>
    <xf numFmtId="38" fontId="9" fillId="0" borderId="38" xfId="11" applyFont="1" applyFill="1" applyBorder="1" applyAlignment="1">
      <alignment vertical="center"/>
    </xf>
    <xf numFmtId="38" fontId="9" fillId="0" borderId="34" xfId="11" applyFont="1" applyFill="1" applyBorder="1" applyAlignment="1">
      <alignment vertical="center"/>
    </xf>
    <xf numFmtId="38" fontId="9" fillId="0" borderId="36" xfId="11" applyFont="1" applyFill="1" applyBorder="1" applyAlignment="1">
      <alignment vertical="center"/>
    </xf>
    <xf numFmtId="41" fontId="9" fillId="0" borderId="34" xfId="11" applyNumberFormat="1" applyFont="1" applyFill="1" applyBorder="1" applyAlignment="1">
      <alignment vertical="center"/>
    </xf>
    <xf numFmtId="41" fontId="9" fillId="0" borderId="36" xfId="11" applyNumberFormat="1" applyFont="1" applyFill="1" applyBorder="1" applyAlignment="1">
      <alignment vertical="center"/>
    </xf>
    <xf numFmtId="38" fontId="9" fillId="0" borderId="35" xfId="11" applyFont="1" applyFill="1" applyBorder="1" applyAlignment="1">
      <alignment vertical="center"/>
    </xf>
    <xf numFmtId="38" fontId="9" fillId="0" borderId="50" xfId="11" applyFont="1" applyFill="1" applyBorder="1" applyAlignment="1">
      <alignment horizontal="right" vertical="center"/>
    </xf>
    <xf numFmtId="177" fontId="9" fillId="0" borderId="46" xfId="11" applyNumberFormat="1" applyFont="1" applyFill="1" applyBorder="1" applyAlignment="1">
      <alignment horizontal="right" vertical="center"/>
    </xf>
    <xf numFmtId="177" fontId="15" fillId="0" borderId="49" xfId="11" applyNumberFormat="1" applyFont="1" applyFill="1" applyBorder="1" applyAlignment="1">
      <alignment vertical="center"/>
    </xf>
    <xf numFmtId="177" fontId="15" fillId="0" borderId="46" xfId="11" applyNumberFormat="1" applyFont="1" applyFill="1" applyBorder="1" applyAlignment="1">
      <alignment vertical="center"/>
    </xf>
    <xf numFmtId="38" fontId="9" fillId="0" borderId="58" xfId="11" applyFont="1" applyFill="1" applyBorder="1" applyAlignment="1">
      <alignment vertical="center"/>
    </xf>
    <xf numFmtId="41" fontId="9" fillId="0" borderId="43" xfId="11" applyNumberFormat="1" applyFont="1" applyFill="1" applyBorder="1" applyAlignment="1">
      <alignment vertical="center"/>
    </xf>
    <xf numFmtId="41" fontId="9" fillId="0" borderId="44" xfId="11" applyNumberFormat="1" applyFont="1" applyFill="1" applyBorder="1" applyAlignment="1">
      <alignment vertical="center"/>
    </xf>
    <xf numFmtId="177" fontId="9" fillId="0" borderId="1" xfId="11" applyNumberFormat="1" applyFont="1" applyFill="1" applyBorder="1" applyAlignment="1">
      <alignment vertical="center"/>
    </xf>
    <xf numFmtId="38" fontId="9" fillId="0" borderId="39" xfId="11" applyFont="1" applyFill="1" applyBorder="1" applyAlignment="1">
      <alignment vertical="center"/>
    </xf>
    <xf numFmtId="177" fontId="9" fillId="0" borderId="2" xfId="11" applyNumberFormat="1" applyFont="1" applyFill="1" applyBorder="1" applyAlignment="1">
      <alignment vertical="center"/>
    </xf>
    <xf numFmtId="38" fontId="9" fillId="0" borderId="3" xfId="11" applyFont="1" applyFill="1" applyBorder="1" applyAlignment="1">
      <alignment vertical="center"/>
    </xf>
    <xf numFmtId="38" fontId="15" fillId="0" borderId="41" xfId="11" applyFont="1" applyFill="1" applyBorder="1" applyAlignment="1">
      <alignment vertical="center"/>
    </xf>
    <xf numFmtId="41" fontId="9" fillId="0" borderId="47" xfId="11" applyNumberFormat="1" applyFont="1" applyFill="1" applyBorder="1" applyAlignment="1">
      <alignment vertical="center"/>
    </xf>
    <xf numFmtId="38" fontId="9" fillId="0" borderId="59" xfId="11" applyFont="1" applyFill="1" applyBorder="1" applyAlignment="1">
      <alignment vertical="center"/>
    </xf>
    <xf numFmtId="41" fontId="9" fillId="0" borderId="51" xfId="11" applyNumberFormat="1" applyFont="1" applyFill="1" applyBorder="1" applyAlignment="1">
      <alignment vertical="center"/>
    </xf>
    <xf numFmtId="41" fontId="9" fillId="0" borderId="45" xfId="11" applyNumberFormat="1" applyFont="1" applyFill="1" applyBorder="1" applyAlignment="1">
      <alignment vertical="center"/>
    </xf>
    <xf numFmtId="41" fontId="9" fillId="0" borderId="58" xfId="11" applyNumberFormat="1" applyFont="1" applyFill="1" applyBorder="1" applyAlignment="1">
      <alignment vertical="center"/>
    </xf>
    <xf numFmtId="41" fontId="9" fillId="0" borderId="1" xfId="11" applyNumberFormat="1" applyFont="1" applyFill="1" applyBorder="1" applyAlignment="1">
      <alignment vertical="center"/>
    </xf>
    <xf numFmtId="41" fontId="9" fillId="0" borderId="39" xfId="11" applyNumberFormat="1" applyFont="1" applyFill="1" applyBorder="1" applyAlignment="1">
      <alignment vertical="center"/>
    </xf>
    <xf numFmtId="41" fontId="9" fillId="0" borderId="2" xfId="11" applyNumberFormat="1" applyFont="1" applyFill="1" applyBorder="1" applyAlignment="1">
      <alignment vertical="center"/>
    </xf>
    <xf numFmtId="41" fontId="9" fillId="0" borderId="3" xfId="11" applyNumberFormat="1" applyFont="1" applyFill="1" applyBorder="1" applyAlignment="1">
      <alignment vertical="center"/>
    </xf>
    <xf numFmtId="41" fontId="9" fillId="0" borderId="50" xfId="11" applyNumberFormat="1" applyFont="1" applyFill="1" applyBorder="1" applyAlignment="1">
      <alignment vertical="center"/>
    </xf>
    <xf numFmtId="41" fontId="9" fillId="0" borderId="59" xfId="11" applyNumberFormat="1" applyFont="1" applyFill="1" applyBorder="1" applyAlignment="1">
      <alignment vertical="center"/>
    </xf>
    <xf numFmtId="41" fontId="9" fillId="0" borderId="49" xfId="11" applyNumberFormat="1" applyFont="1" applyFill="1" applyBorder="1" applyAlignment="1">
      <alignment vertical="center"/>
    </xf>
    <xf numFmtId="41" fontId="9" fillId="0" borderId="46" xfId="11" applyNumberFormat="1" applyFont="1" applyFill="1" applyBorder="1" applyAlignment="1">
      <alignment vertical="center"/>
    </xf>
    <xf numFmtId="41" fontId="9" fillId="0" borderId="48" xfId="11" applyNumberFormat="1" applyFont="1" applyFill="1" applyBorder="1" applyAlignment="1">
      <alignment vertical="center"/>
    </xf>
    <xf numFmtId="0" fontId="12" fillId="0" borderId="9" xfId="23" applyFont="1" applyFill="1" applyBorder="1" applyAlignment="1">
      <alignment vertical="center"/>
    </xf>
    <xf numFmtId="38" fontId="15" fillId="0" borderId="42" xfId="11" applyFont="1" applyFill="1" applyBorder="1" applyAlignment="1">
      <alignment vertical="center"/>
    </xf>
    <xf numFmtId="38" fontId="15" fillId="0" borderId="0" xfId="11" applyFont="1" applyFill="1" applyBorder="1" applyAlignment="1">
      <alignment vertical="center"/>
    </xf>
    <xf numFmtId="41" fontId="9" fillId="0" borderId="55" xfId="11" applyNumberFormat="1" applyFont="1" applyFill="1" applyBorder="1" applyAlignment="1">
      <alignment vertical="center"/>
    </xf>
    <xf numFmtId="41" fontId="9" fillId="0" borderId="56" xfId="11" applyNumberFormat="1" applyFont="1" applyFill="1" applyBorder="1" applyAlignment="1">
      <alignment vertical="center"/>
    </xf>
    <xf numFmtId="41" fontId="9" fillId="0" borderId="8" xfId="11" applyNumberFormat="1" applyFont="1" applyFill="1" applyBorder="1" applyAlignment="1">
      <alignment vertical="center"/>
    </xf>
    <xf numFmtId="41" fontId="9" fillId="0" borderId="57" xfId="11" applyNumberFormat="1" applyFont="1" applyFill="1" applyBorder="1" applyAlignment="1">
      <alignment vertical="center"/>
    </xf>
    <xf numFmtId="41" fontId="9" fillId="0" borderId="0" xfId="11" applyNumberFormat="1" applyFont="1" applyFill="1" applyBorder="1" applyAlignment="1">
      <alignment vertical="center"/>
    </xf>
    <xf numFmtId="41" fontId="9" fillId="0" borderId="9" xfId="11" applyNumberFormat="1" applyFont="1" applyFill="1" applyBorder="1" applyAlignment="1">
      <alignment vertical="center"/>
    </xf>
    <xf numFmtId="41" fontId="9" fillId="0" borderId="37" xfId="11" applyNumberFormat="1" applyFont="1" applyFill="1" applyBorder="1" applyAlignment="1">
      <alignment vertical="center"/>
    </xf>
    <xf numFmtId="41" fontId="9" fillId="0" borderId="38" xfId="11" applyNumberFormat="1" applyFont="1" applyFill="1" applyBorder="1" applyAlignment="1">
      <alignment vertical="center"/>
    </xf>
    <xf numFmtId="178" fontId="9" fillId="0" borderId="53" xfId="1" applyNumberFormat="1" applyFont="1" applyFill="1" applyBorder="1" applyAlignment="1">
      <alignment horizontal="right" vertical="center"/>
    </xf>
    <xf numFmtId="178" fontId="9" fillId="0" borderId="54" xfId="1" applyNumberFormat="1" applyFont="1" applyFill="1" applyBorder="1" applyAlignment="1">
      <alignment horizontal="right" vertical="center"/>
    </xf>
    <xf numFmtId="178" fontId="9" fillId="0" borderId="52" xfId="1" applyNumberFormat="1" applyFont="1" applyFill="1" applyBorder="1" applyAlignment="1">
      <alignment horizontal="right" vertical="center"/>
    </xf>
    <xf numFmtId="178" fontId="9" fillId="0" borderId="55" xfId="1" applyNumberFormat="1" applyFont="1" applyFill="1" applyBorder="1" applyAlignment="1">
      <alignment horizontal="right" vertical="center"/>
    </xf>
    <xf numFmtId="178" fontId="9" fillId="0" borderId="44" xfId="1" applyNumberFormat="1" applyFont="1" applyFill="1" applyBorder="1" applyAlignment="1">
      <alignment horizontal="right" vertical="center"/>
    </xf>
    <xf numFmtId="178" fontId="9" fillId="0" borderId="56" xfId="1" applyNumberFormat="1" applyFont="1" applyFill="1" applyBorder="1" applyAlignment="1">
      <alignment horizontal="right" vertical="center"/>
    </xf>
    <xf numFmtId="178" fontId="9" fillId="0" borderId="31" xfId="1" applyNumberFormat="1" applyFont="1" applyFill="1" applyBorder="1" applyAlignment="1">
      <alignment horizontal="right" vertical="center"/>
    </xf>
    <xf numFmtId="178" fontId="9" fillId="0" borderId="42" xfId="1" applyNumberFormat="1" applyFont="1" applyFill="1" applyBorder="1" applyAlignment="1">
      <alignment horizontal="right" vertical="center"/>
    </xf>
    <xf numFmtId="178" fontId="9" fillId="0" borderId="58" xfId="1" applyNumberFormat="1" applyFont="1" applyFill="1" applyBorder="1" applyAlignment="1">
      <alignment horizontal="right" vertical="center"/>
    </xf>
    <xf numFmtId="178" fontId="16" fillId="0" borderId="55" xfId="1" applyNumberFormat="1" applyFont="1" applyFill="1" applyBorder="1" applyAlignment="1">
      <alignment horizontal="right" vertical="center"/>
    </xf>
    <xf numFmtId="178" fontId="9" fillId="0" borderId="33" xfId="1" applyNumberFormat="1" applyFont="1" applyFill="1" applyBorder="1" applyAlignment="1">
      <alignment horizontal="right" vertical="center"/>
    </xf>
    <xf numFmtId="178" fontId="9" fillId="0" borderId="41" xfId="1"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178" fontId="9" fillId="0" borderId="17" xfId="1" applyNumberFormat="1" applyFont="1" applyFill="1" applyBorder="1" applyAlignment="1">
      <alignment horizontal="right" vertical="center"/>
    </xf>
    <xf numFmtId="178" fontId="9" fillId="0" borderId="34" xfId="1" applyNumberFormat="1" applyFont="1" applyFill="1" applyBorder="1" applyAlignment="1">
      <alignment horizontal="right" vertical="center"/>
    </xf>
    <xf numFmtId="178" fontId="9" fillId="0" borderId="35" xfId="1" applyNumberFormat="1" applyFont="1" applyFill="1" applyBorder="1" applyAlignment="1">
      <alignment horizontal="right" vertical="center"/>
    </xf>
    <xf numFmtId="178" fontId="9" fillId="0" borderId="36" xfId="1" applyNumberFormat="1" applyFont="1" applyFill="1" applyBorder="1" applyAlignment="1">
      <alignment horizontal="right" vertical="center"/>
    </xf>
    <xf numFmtId="178" fontId="9" fillId="0" borderId="37" xfId="1" applyNumberFormat="1" applyFont="1" applyFill="1" applyBorder="1" applyAlignment="1">
      <alignment horizontal="right" vertical="center"/>
    </xf>
    <xf numFmtId="178" fontId="9" fillId="0" borderId="38" xfId="1" applyNumberFormat="1" applyFont="1" applyFill="1" applyBorder="1" applyAlignment="1">
      <alignment horizontal="right" vertical="center"/>
    </xf>
    <xf numFmtId="178" fontId="9" fillId="0" borderId="60" xfId="1" applyNumberFormat="1" applyFont="1" applyFill="1" applyBorder="1" applyAlignment="1">
      <alignment horizontal="right" vertical="center"/>
    </xf>
    <xf numFmtId="178" fontId="9" fillId="0" borderId="61" xfId="1" applyNumberFormat="1" applyFont="1" applyFill="1" applyBorder="1" applyAlignment="1">
      <alignment horizontal="right" vertical="center"/>
    </xf>
    <xf numFmtId="178" fontId="9" fillId="0" borderId="49" xfId="1" applyNumberFormat="1" applyFont="1" applyFill="1" applyBorder="1" applyAlignment="1">
      <alignment horizontal="right" vertical="center"/>
    </xf>
    <xf numFmtId="178" fontId="9" fillId="0" borderId="50" xfId="1" applyNumberFormat="1" applyFont="1" applyFill="1" applyBorder="1" applyAlignment="1">
      <alignment horizontal="right" vertical="center"/>
    </xf>
    <xf numFmtId="178" fontId="9" fillId="0" borderId="46" xfId="1" applyNumberFormat="1" applyFont="1" applyFill="1" applyBorder="1" applyAlignment="1">
      <alignment horizontal="right" vertical="center"/>
    </xf>
    <xf numFmtId="178" fontId="9" fillId="0" borderId="48" xfId="1" applyNumberFormat="1" applyFont="1" applyFill="1" applyBorder="1" applyAlignment="1">
      <alignment horizontal="right" vertical="center"/>
    </xf>
    <xf numFmtId="178" fontId="9" fillId="0" borderId="43" xfId="1" applyNumberFormat="1" applyFont="1" applyFill="1" applyBorder="1" applyAlignment="1">
      <alignment horizontal="right" vertical="center"/>
    </xf>
    <xf numFmtId="178" fontId="9" fillId="0" borderId="1" xfId="1" applyNumberFormat="1" applyFont="1" applyFill="1" applyBorder="1" applyAlignment="1">
      <alignment horizontal="right" vertical="center"/>
    </xf>
    <xf numFmtId="178" fontId="9" fillId="0" borderId="39" xfId="1" applyNumberFormat="1" applyFont="1" applyFill="1" applyBorder="1" applyAlignment="1">
      <alignment horizontal="right" vertical="center"/>
    </xf>
    <xf numFmtId="178" fontId="9" fillId="0" borderId="2" xfId="1" applyNumberFormat="1" applyFont="1" applyFill="1" applyBorder="1" applyAlignment="1">
      <alignment horizontal="right" vertical="center"/>
    </xf>
    <xf numFmtId="178" fontId="9" fillId="0" borderId="3" xfId="1" applyNumberFormat="1" applyFont="1" applyFill="1" applyBorder="1" applyAlignment="1">
      <alignment horizontal="right" vertical="center"/>
    </xf>
    <xf numFmtId="178" fontId="9" fillId="0" borderId="51" xfId="1" applyNumberFormat="1" applyFont="1" applyFill="1" applyBorder="1" applyAlignment="1">
      <alignment horizontal="right" vertical="center"/>
    </xf>
    <xf numFmtId="178" fontId="9" fillId="0" borderId="47" xfId="1" applyNumberFormat="1" applyFont="1" applyFill="1" applyBorder="1" applyAlignment="1">
      <alignment horizontal="right" vertical="center"/>
    </xf>
    <xf numFmtId="178" fontId="9" fillId="0" borderId="45" xfId="1" applyNumberFormat="1" applyFont="1" applyFill="1" applyBorder="1" applyAlignment="1">
      <alignment horizontal="right" vertical="center"/>
    </xf>
    <xf numFmtId="178" fontId="9" fillId="0" borderId="59" xfId="1" applyNumberFormat="1" applyFont="1" applyFill="1" applyBorder="1" applyAlignment="1">
      <alignment horizontal="right" vertical="center"/>
    </xf>
    <xf numFmtId="178" fontId="9" fillId="0" borderId="62" xfId="1" applyNumberFormat="1" applyFont="1" applyFill="1" applyBorder="1" applyAlignment="1">
      <alignment horizontal="right" vertical="center"/>
    </xf>
    <xf numFmtId="178" fontId="9" fillId="0" borderId="63" xfId="1" applyNumberFormat="1" applyFont="1" applyFill="1" applyBorder="1" applyAlignment="1">
      <alignment horizontal="right" vertical="center"/>
    </xf>
    <xf numFmtId="178" fontId="9" fillId="0" borderId="8" xfId="1" applyNumberFormat="1" applyFont="1" applyFill="1" applyBorder="1" applyAlignment="1">
      <alignment horizontal="right" vertical="center"/>
    </xf>
    <xf numFmtId="178" fontId="9" fillId="0" borderId="57" xfId="1" applyNumberFormat="1" applyFont="1" applyFill="1" applyBorder="1" applyAlignment="1">
      <alignment horizontal="right" vertical="center"/>
    </xf>
    <xf numFmtId="178" fontId="9" fillId="0" borderId="9" xfId="1" applyNumberFormat="1" applyFont="1" applyFill="1" applyBorder="1" applyAlignment="1">
      <alignment horizontal="right" vertical="center"/>
    </xf>
    <xf numFmtId="41" fontId="9" fillId="0" borderId="53" xfId="1" applyNumberFormat="1" applyFont="1" applyFill="1" applyBorder="1" applyAlignment="1">
      <alignment horizontal="right" vertical="center"/>
    </xf>
    <xf numFmtId="41" fontId="9" fillId="0" borderId="54" xfId="1" applyNumberFormat="1" applyFont="1" applyFill="1" applyBorder="1" applyAlignment="1">
      <alignment horizontal="right" vertical="center"/>
    </xf>
    <xf numFmtId="41" fontId="9" fillId="0" borderId="52" xfId="1" applyNumberFormat="1" applyFont="1" applyFill="1" applyBorder="1" applyAlignment="1">
      <alignment horizontal="right" vertical="center"/>
    </xf>
    <xf numFmtId="41" fontId="9" fillId="0" borderId="51" xfId="1" applyNumberFormat="1" applyFont="1" applyFill="1" applyBorder="1" applyAlignment="1">
      <alignment horizontal="right" vertical="center"/>
    </xf>
    <xf numFmtId="41" fontId="9" fillId="0" borderId="47" xfId="1" applyNumberFormat="1" applyFont="1" applyFill="1" applyBorder="1" applyAlignment="1">
      <alignment horizontal="right" vertical="center"/>
    </xf>
    <xf numFmtId="41" fontId="9" fillId="0" borderId="45" xfId="1" applyNumberFormat="1" applyFont="1" applyFill="1" applyBorder="1" applyAlignment="1">
      <alignment horizontal="right" vertical="center"/>
    </xf>
    <xf numFmtId="0" fontId="9" fillId="0" borderId="0" xfId="23" applyFont="1" applyFill="1" applyAlignment="1">
      <alignment horizontal="right"/>
    </xf>
    <xf numFmtId="0" fontId="12" fillId="0" borderId="0" xfId="23" applyFont="1" applyFill="1" applyBorder="1"/>
    <xf numFmtId="0" fontId="10" fillId="0" borderId="0" xfId="23" applyFont="1" applyFill="1" applyBorder="1"/>
    <xf numFmtId="0" fontId="17" fillId="0" borderId="0" xfId="26" applyFont="1" applyFill="1" applyAlignment="1">
      <alignment vertical="center"/>
    </xf>
    <xf numFmtId="0" fontId="18" fillId="0" borderId="65" xfId="24" applyFont="1" applyFill="1" applyBorder="1" applyAlignment="1">
      <alignment horizontal="center"/>
    </xf>
    <xf numFmtId="0" fontId="18" fillId="0" borderId="65" xfId="24" applyFont="1" applyFill="1" applyBorder="1"/>
    <xf numFmtId="0" fontId="18" fillId="0" borderId="66" xfId="24" applyFont="1" applyFill="1" applyBorder="1" applyAlignment="1">
      <alignment horizontal="right"/>
    </xf>
    <xf numFmtId="176" fontId="18" fillId="0" borderId="65" xfId="9" applyNumberFormat="1" applyFont="1" applyFill="1" applyBorder="1" applyAlignment="1" applyProtection="1">
      <alignment vertical="center"/>
      <protection locked="0" hidden="1"/>
    </xf>
    <xf numFmtId="176" fontId="18" fillId="0" borderId="67" xfId="9" applyNumberFormat="1" applyFont="1" applyFill="1" applyBorder="1" applyAlignment="1" applyProtection="1">
      <alignment vertical="center"/>
      <protection locked="0" hidden="1"/>
    </xf>
    <xf numFmtId="176" fontId="18" fillId="0" borderId="66" xfId="9" applyNumberFormat="1" applyFont="1" applyFill="1" applyBorder="1" applyAlignment="1" applyProtection="1">
      <alignment vertical="center"/>
      <protection hidden="1"/>
    </xf>
    <xf numFmtId="177" fontId="18" fillId="0" borderId="68" xfId="12" applyNumberFormat="1" applyFont="1" applyFill="1" applyBorder="1" applyAlignment="1">
      <alignment vertical="center"/>
    </xf>
    <xf numFmtId="38" fontId="18" fillId="0" borderId="69" xfId="12" applyFont="1" applyFill="1" applyBorder="1" applyAlignment="1">
      <alignment vertical="center"/>
    </xf>
    <xf numFmtId="177" fontId="18" fillId="0" borderId="65" xfId="12" applyNumberFormat="1" applyFont="1" applyFill="1" applyBorder="1" applyAlignment="1">
      <alignment vertical="center"/>
    </xf>
    <xf numFmtId="38" fontId="18" fillId="0" borderId="66" xfId="12" applyFont="1" applyFill="1" applyBorder="1" applyAlignment="1">
      <alignment vertical="center"/>
    </xf>
    <xf numFmtId="38" fontId="18" fillId="0" borderId="70" xfId="12" applyFont="1" applyFill="1" applyBorder="1" applyAlignment="1">
      <alignment vertical="center"/>
    </xf>
    <xf numFmtId="38" fontId="18" fillId="0" borderId="67" xfId="12" applyFont="1" applyFill="1" applyBorder="1" applyAlignment="1">
      <alignment vertical="center"/>
    </xf>
    <xf numFmtId="38" fontId="18" fillId="0" borderId="71" xfId="12" applyFont="1" applyFill="1" applyBorder="1" applyAlignment="1">
      <alignment vertical="center"/>
    </xf>
    <xf numFmtId="38" fontId="18" fillId="0" borderId="72" xfId="12" applyFont="1" applyFill="1" applyBorder="1" applyAlignment="1">
      <alignment vertical="center"/>
    </xf>
    <xf numFmtId="0" fontId="18" fillId="0" borderId="4" xfId="24" applyFont="1" applyFill="1" applyBorder="1" applyAlignment="1">
      <alignment horizontal="center"/>
    </xf>
    <xf numFmtId="0" fontId="18" fillId="0" borderId="4" xfId="24" applyFont="1" applyFill="1" applyBorder="1"/>
    <xf numFmtId="0" fontId="18" fillId="0" borderId="10" xfId="24" applyFont="1" applyFill="1" applyBorder="1" applyAlignment="1">
      <alignment horizontal="right"/>
    </xf>
    <xf numFmtId="38" fontId="18" fillId="0" borderId="12" xfId="12" applyFont="1" applyFill="1" applyBorder="1" applyAlignment="1">
      <alignment vertical="center"/>
    </xf>
    <xf numFmtId="38" fontId="18" fillId="0" borderId="4" xfId="12" applyFont="1" applyFill="1" applyBorder="1" applyAlignment="1">
      <alignment vertical="center"/>
    </xf>
    <xf numFmtId="38" fontId="18" fillId="0" borderId="10" xfId="12" applyFont="1" applyFill="1" applyBorder="1" applyAlignment="1">
      <alignment vertical="center"/>
    </xf>
    <xf numFmtId="38" fontId="18" fillId="0" borderId="9" xfId="12" applyFont="1" applyFill="1" applyBorder="1" applyAlignment="1">
      <alignment vertical="center"/>
    </xf>
    <xf numFmtId="38" fontId="18" fillId="0" borderId="74" xfId="12" applyFont="1" applyFill="1" applyBorder="1" applyAlignment="1">
      <alignment vertical="center"/>
    </xf>
    <xf numFmtId="0" fontId="18" fillId="0" borderId="76" xfId="24" applyFont="1" applyFill="1" applyBorder="1" applyAlignment="1">
      <alignment horizontal="center"/>
    </xf>
    <xf numFmtId="0" fontId="18" fillId="0" borderId="76" xfId="24" applyFont="1" applyFill="1" applyBorder="1"/>
    <xf numFmtId="0" fontId="18" fillId="0" borderId="77" xfId="24" applyFont="1" applyFill="1" applyBorder="1" applyAlignment="1">
      <alignment horizontal="right"/>
    </xf>
    <xf numFmtId="176" fontId="18" fillId="0" borderId="78" xfId="9" applyNumberFormat="1" applyFont="1" applyFill="1" applyBorder="1" applyAlignment="1" applyProtection="1">
      <alignment vertical="center"/>
      <protection locked="0" hidden="1"/>
    </xf>
    <xf numFmtId="176" fontId="18" fillId="0" borderId="79" xfId="9" applyNumberFormat="1" applyFont="1" applyFill="1" applyBorder="1" applyAlignment="1" applyProtection="1">
      <alignment vertical="center"/>
      <protection locked="0" hidden="1"/>
    </xf>
    <xf numFmtId="176" fontId="18" fillId="0" borderId="80" xfId="9" applyNumberFormat="1" applyFont="1" applyFill="1" applyBorder="1" applyAlignment="1" applyProtection="1">
      <alignment vertical="center"/>
      <protection hidden="1"/>
    </xf>
    <xf numFmtId="177" fontId="18" fillId="0" borderId="81" xfId="12" applyNumberFormat="1" applyFont="1" applyFill="1" applyBorder="1" applyAlignment="1">
      <alignment vertical="center"/>
    </xf>
    <xf numFmtId="38" fontId="18" fillId="0" borderId="82" xfId="12" applyFont="1" applyFill="1" applyBorder="1" applyAlignment="1">
      <alignment vertical="center"/>
    </xf>
    <xf numFmtId="177" fontId="18" fillId="0" borderId="78" xfId="12" applyNumberFormat="1" applyFont="1" applyFill="1" applyBorder="1" applyAlignment="1">
      <alignment vertical="center"/>
    </xf>
    <xf numFmtId="38" fontId="18" fillId="0" borderId="80" xfId="12" applyFont="1" applyFill="1" applyBorder="1" applyAlignment="1">
      <alignment vertical="center"/>
    </xf>
    <xf numFmtId="38" fontId="19" fillId="0" borderId="83" xfId="12" applyFont="1" applyFill="1" applyBorder="1" applyAlignment="1">
      <alignment vertical="center"/>
    </xf>
    <xf numFmtId="38" fontId="19" fillId="0" borderId="79" xfId="12" applyFont="1" applyFill="1" applyBorder="1" applyAlignment="1">
      <alignment vertical="center"/>
    </xf>
    <xf numFmtId="38" fontId="19" fillId="0" borderId="84" xfId="12" applyFont="1" applyFill="1" applyBorder="1" applyAlignment="1">
      <alignment vertical="center"/>
    </xf>
    <xf numFmtId="38" fontId="18" fillId="0" borderId="83" xfId="12" applyFont="1" applyFill="1" applyBorder="1" applyAlignment="1">
      <alignment vertical="center"/>
    </xf>
    <xf numFmtId="38" fontId="18" fillId="0" borderId="79" xfId="12" applyFont="1" applyFill="1" applyBorder="1" applyAlignment="1">
      <alignment vertical="center"/>
    </xf>
    <xf numFmtId="38" fontId="18" fillId="0" borderId="84" xfId="12" applyFont="1" applyFill="1" applyBorder="1" applyAlignment="1">
      <alignment vertical="center"/>
    </xf>
    <xf numFmtId="38" fontId="18" fillId="0" borderId="85" xfId="12" applyFont="1" applyFill="1" applyBorder="1" applyAlignment="1">
      <alignment vertical="center"/>
    </xf>
    <xf numFmtId="0" fontId="10" fillId="0" borderId="0" xfId="23" applyFont="1"/>
    <xf numFmtId="0" fontId="9" fillId="0" borderId="65" xfId="23" applyFont="1" applyBorder="1" applyAlignment="1">
      <alignment horizontal="center"/>
    </xf>
    <xf numFmtId="0" fontId="9" fillId="0" borderId="65" xfId="23" applyFont="1" applyBorder="1"/>
    <xf numFmtId="0" fontId="9" fillId="0" borderId="66" xfId="23" applyFont="1" applyBorder="1" applyAlignment="1">
      <alignment horizontal="right"/>
    </xf>
    <xf numFmtId="176" fontId="9" fillId="0" borderId="65" xfId="27" applyNumberFormat="1" applyFont="1" applyFill="1" applyBorder="1" applyAlignment="1" applyProtection="1">
      <alignment vertical="center"/>
      <protection locked="0" hidden="1"/>
    </xf>
    <xf numFmtId="176" fontId="9" fillId="0" borderId="67" xfId="27" applyNumberFormat="1" applyFont="1" applyFill="1" applyBorder="1" applyAlignment="1" applyProtection="1">
      <alignment vertical="center"/>
      <protection locked="0" hidden="1"/>
    </xf>
    <xf numFmtId="176" fontId="9" fillId="0" borderId="66" xfId="27" applyNumberFormat="1" applyFont="1" applyFill="1" applyBorder="1" applyAlignment="1" applyProtection="1">
      <alignment vertical="center"/>
      <protection hidden="1"/>
    </xf>
    <xf numFmtId="177" fontId="9" fillId="0" borderId="68" xfId="11" applyNumberFormat="1" applyFont="1" applyFill="1" applyBorder="1" applyAlignment="1">
      <alignment vertical="center"/>
    </xf>
    <xf numFmtId="38" fontId="9" fillId="0" borderId="69" xfId="11" applyFont="1" applyFill="1" applyBorder="1" applyAlignment="1">
      <alignment vertical="center"/>
    </xf>
    <xf numFmtId="177" fontId="9" fillId="0" borderId="65" xfId="11" applyNumberFormat="1" applyFont="1" applyFill="1" applyBorder="1" applyAlignment="1">
      <alignment vertical="center"/>
    </xf>
    <xf numFmtId="38" fontId="9" fillId="0" borderId="66" xfId="11" applyFont="1" applyFill="1" applyBorder="1" applyAlignment="1">
      <alignment vertical="center"/>
    </xf>
    <xf numFmtId="38" fontId="9" fillId="0" borderId="70" xfId="11" applyFont="1" applyFill="1" applyBorder="1" applyAlignment="1">
      <alignment vertical="center"/>
    </xf>
    <xf numFmtId="38" fontId="9" fillId="0" borderId="67" xfId="11" applyFont="1" applyFill="1" applyBorder="1" applyAlignment="1">
      <alignment vertical="center"/>
    </xf>
    <xf numFmtId="38" fontId="9" fillId="0" borderId="71" xfId="11" applyFont="1" applyFill="1" applyBorder="1" applyAlignment="1">
      <alignment vertical="center"/>
    </xf>
    <xf numFmtId="38" fontId="9" fillId="0" borderId="65" xfId="11" applyFont="1" applyFill="1" applyBorder="1" applyAlignment="1">
      <alignment vertical="center"/>
    </xf>
    <xf numFmtId="38" fontId="9" fillId="0" borderId="72" xfId="11" applyFont="1" applyFill="1" applyBorder="1" applyAlignment="1">
      <alignment vertical="center"/>
    </xf>
    <xf numFmtId="38" fontId="10" fillId="0" borderId="0" xfId="11" applyFont="1" applyBorder="1" applyAlignment="1">
      <alignment vertical="center"/>
    </xf>
    <xf numFmtId="0" fontId="9" fillId="0" borderId="4" xfId="23" applyFont="1" applyBorder="1" applyAlignment="1">
      <alignment horizontal="center"/>
    </xf>
    <xf numFmtId="0" fontId="9" fillId="0" borderId="4" xfId="23" applyFont="1" applyBorder="1"/>
    <xf numFmtId="0" fontId="9" fillId="0" borderId="10" xfId="23" applyFont="1" applyBorder="1" applyAlignment="1">
      <alignment horizontal="right"/>
    </xf>
    <xf numFmtId="38" fontId="10" fillId="0" borderId="12" xfId="11" applyFont="1" applyBorder="1"/>
    <xf numFmtId="38" fontId="10" fillId="0" borderId="4" xfId="11" applyFont="1" applyBorder="1"/>
    <xf numFmtId="38" fontId="10" fillId="0" borderId="10" xfId="11" applyFont="1" applyBorder="1"/>
    <xf numFmtId="38" fontId="10" fillId="0" borderId="9" xfId="11" applyFont="1" applyFill="1" applyBorder="1"/>
    <xf numFmtId="38" fontId="10" fillId="0" borderId="74" xfId="11" applyFont="1" applyBorder="1"/>
    <xf numFmtId="38" fontId="10" fillId="0" borderId="0" xfId="11" applyFont="1" applyBorder="1"/>
    <xf numFmtId="0" fontId="9" fillId="0" borderId="76" xfId="23" applyFont="1" applyBorder="1" applyAlignment="1">
      <alignment horizontal="center"/>
    </xf>
    <xf numFmtId="0" fontId="9" fillId="0" borderId="76" xfId="23" applyFont="1" applyBorder="1"/>
    <xf numFmtId="0" fontId="9" fillId="0" borderId="77" xfId="23" applyFont="1" applyBorder="1" applyAlignment="1">
      <alignment horizontal="right"/>
    </xf>
    <xf numFmtId="176" fontId="9" fillId="0" borderId="78" xfId="27" applyNumberFormat="1" applyFont="1" applyFill="1" applyBorder="1" applyAlignment="1" applyProtection="1">
      <alignment vertical="center"/>
      <protection locked="0" hidden="1"/>
    </xf>
    <xf numFmtId="176" fontId="9" fillId="0" borderId="79" xfId="27" applyNumberFormat="1" applyFont="1" applyFill="1" applyBorder="1" applyAlignment="1" applyProtection="1">
      <alignment vertical="center"/>
      <protection locked="0" hidden="1"/>
    </xf>
    <xf numFmtId="176" fontId="9" fillId="0" borderId="80" xfId="27" applyNumberFormat="1" applyFont="1" applyFill="1" applyBorder="1" applyAlignment="1" applyProtection="1">
      <alignment vertical="center"/>
      <protection hidden="1"/>
    </xf>
    <xf numFmtId="177" fontId="9" fillId="0" borderId="81" xfId="11" applyNumberFormat="1" applyFont="1" applyFill="1" applyBorder="1" applyAlignment="1">
      <alignment vertical="center"/>
    </xf>
    <xf numFmtId="38" fontId="9" fillId="0" borderId="82" xfId="11" applyFont="1" applyFill="1" applyBorder="1" applyAlignment="1">
      <alignment vertical="center"/>
    </xf>
    <xf numFmtId="177" fontId="9" fillId="0" borderId="78" xfId="11" applyNumberFormat="1" applyFont="1" applyFill="1" applyBorder="1" applyAlignment="1">
      <alignment vertical="center"/>
    </xf>
    <xf numFmtId="38" fontId="9" fillId="0" borderId="80" xfId="11" applyFont="1" applyFill="1" applyBorder="1" applyAlignment="1">
      <alignment vertical="center"/>
    </xf>
    <xf numFmtId="38" fontId="15" fillId="0" borderId="83" xfId="11" applyFont="1" applyFill="1" applyBorder="1" applyAlignment="1">
      <alignment vertical="center"/>
    </xf>
    <xf numFmtId="38" fontId="15" fillId="0" borderId="79" xfId="11" applyFont="1" applyFill="1" applyBorder="1" applyAlignment="1">
      <alignment vertical="center"/>
    </xf>
    <xf numFmtId="38" fontId="15" fillId="0" borderId="84" xfId="11" applyFont="1" applyFill="1" applyBorder="1" applyAlignment="1">
      <alignment vertical="center"/>
    </xf>
    <xf numFmtId="38" fontId="15" fillId="0" borderId="78" xfId="11" applyFont="1" applyFill="1" applyBorder="1" applyAlignment="1">
      <alignment vertical="center"/>
    </xf>
    <xf numFmtId="38" fontId="9" fillId="0" borderId="83" xfId="11" applyFont="1" applyFill="1" applyBorder="1" applyAlignment="1">
      <alignment vertical="center"/>
    </xf>
    <xf numFmtId="38" fontId="9" fillId="0" borderId="79" xfId="11" applyFont="1" applyFill="1" applyBorder="1" applyAlignment="1">
      <alignment vertical="center"/>
    </xf>
    <xf numFmtId="38" fontId="9" fillId="0" borderId="84" xfId="11" applyFont="1" applyFill="1" applyBorder="1" applyAlignment="1">
      <alignment vertical="center"/>
    </xf>
    <xf numFmtId="38" fontId="9" fillId="0" borderId="85" xfId="11" applyFont="1" applyFill="1" applyBorder="1" applyAlignment="1">
      <alignment vertical="center"/>
    </xf>
    <xf numFmtId="38" fontId="10" fillId="0" borderId="70" xfId="11" applyFont="1" applyBorder="1" applyAlignment="1">
      <alignment vertical="center"/>
    </xf>
    <xf numFmtId="38" fontId="10" fillId="0" borderId="67" xfId="11" applyFont="1" applyBorder="1" applyAlignment="1">
      <alignment vertical="center"/>
    </xf>
    <xf numFmtId="38" fontId="10" fillId="0" borderId="71" xfId="11" applyFont="1" applyBorder="1" applyAlignment="1">
      <alignment vertical="center"/>
    </xf>
    <xf numFmtId="38" fontId="10" fillId="0" borderId="69" xfId="11" applyFont="1" applyBorder="1" applyAlignment="1">
      <alignment vertical="center"/>
    </xf>
    <xf numFmtId="38" fontId="10" fillId="0" borderId="87" xfId="11" applyFont="1" applyBorder="1" applyAlignment="1">
      <alignment vertical="center"/>
    </xf>
    <xf numFmtId="177" fontId="10" fillId="0" borderId="68" xfId="11" applyNumberFormat="1" applyFont="1" applyFill="1" applyBorder="1" applyAlignment="1">
      <alignment vertical="center"/>
    </xf>
    <xf numFmtId="177" fontId="10" fillId="0" borderId="65" xfId="11" applyNumberFormat="1" applyFont="1" applyFill="1" applyBorder="1" applyAlignment="1">
      <alignment vertical="center"/>
    </xf>
    <xf numFmtId="38" fontId="10" fillId="0" borderId="66" xfId="11" applyFont="1" applyFill="1" applyBorder="1" applyAlignment="1">
      <alignment vertical="center"/>
    </xf>
    <xf numFmtId="38" fontId="10" fillId="0" borderId="65" xfId="11" applyFont="1" applyFill="1" applyBorder="1" applyAlignment="1">
      <alignment vertical="center"/>
    </xf>
    <xf numFmtId="38" fontId="10" fillId="0" borderId="72" xfId="11" applyFont="1" applyBorder="1" applyAlignment="1">
      <alignment vertical="center"/>
    </xf>
    <xf numFmtId="38" fontId="10" fillId="0" borderId="51" xfId="11" applyFont="1" applyBorder="1" applyAlignment="1">
      <alignment vertical="center"/>
    </xf>
    <xf numFmtId="38" fontId="10" fillId="0" borderId="47" xfId="11" applyFont="1" applyBorder="1" applyAlignment="1">
      <alignment vertical="center"/>
    </xf>
    <xf numFmtId="38" fontId="10" fillId="0" borderId="45" xfId="11" applyFont="1" applyBorder="1" applyAlignment="1">
      <alignment vertical="center"/>
    </xf>
    <xf numFmtId="38" fontId="10" fillId="0" borderId="50" xfId="11" applyFont="1" applyBorder="1" applyAlignment="1">
      <alignment vertical="center"/>
    </xf>
    <xf numFmtId="38" fontId="10" fillId="0" borderId="59" xfId="11" applyFont="1" applyBorder="1" applyAlignment="1">
      <alignment vertical="center"/>
    </xf>
    <xf numFmtId="177" fontId="10" fillId="0" borderId="49" xfId="11" applyNumberFormat="1" applyFont="1" applyFill="1" applyBorder="1" applyAlignment="1">
      <alignment vertical="center"/>
    </xf>
    <xf numFmtId="177" fontId="10" fillId="0" borderId="46" xfId="11" applyNumberFormat="1" applyFont="1" applyFill="1" applyBorder="1" applyAlignment="1">
      <alignment vertical="center"/>
    </xf>
    <xf numFmtId="38" fontId="10" fillId="0" borderId="48" xfId="11" applyFont="1" applyFill="1" applyBorder="1" applyAlignment="1">
      <alignment vertical="center"/>
    </xf>
    <xf numFmtId="38" fontId="10" fillId="0" borderId="46" xfId="11" applyFont="1" applyFill="1" applyBorder="1" applyAlignment="1">
      <alignment vertical="center"/>
    </xf>
    <xf numFmtId="0" fontId="20" fillId="0" borderId="0" xfId="25" applyFont="1" applyFill="1" applyAlignment="1">
      <alignment vertical="center"/>
    </xf>
    <xf numFmtId="38" fontId="10" fillId="0" borderId="68" xfId="11" applyFont="1" applyBorder="1"/>
    <xf numFmtId="38" fontId="10" fillId="0" borderId="65" xfId="11" applyFont="1" applyBorder="1"/>
    <xf numFmtId="38" fontId="10" fillId="0" borderId="66" xfId="11" applyFont="1" applyBorder="1"/>
    <xf numFmtId="38" fontId="10" fillId="0" borderId="88" xfId="11" applyFont="1" applyBorder="1"/>
    <xf numFmtId="38" fontId="10" fillId="0" borderId="14" xfId="11" applyFont="1" applyBorder="1"/>
    <xf numFmtId="38" fontId="10" fillId="0" borderId="15" xfId="11" applyFont="1" applyBorder="1"/>
    <xf numFmtId="38" fontId="10" fillId="0" borderId="30" xfId="11" applyFont="1" applyBorder="1"/>
    <xf numFmtId="38" fontId="10" fillId="0" borderId="76" xfId="11" applyFont="1" applyFill="1" applyBorder="1"/>
    <xf numFmtId="38" fontId="10" fillId="0" borderId="89" xfId="11" applyFont="1" applyBorder="1"/>
    <xf numFmtId="38" fontId="10" fillId="0" borderId="77" xfId="11" applyFont="1" applyFill="1" applyBorder="1"/>
    <xf numFmtId="38" fontId="10" fillId="0" borderId="90" xfId="11" applyFont="1" applyBorder="1"/>
    <xf numFmtId="38" fontId="10" fillId="0" borderId="91" xfId="11" applyFont="1" applyBorder="1"/>
    <xf numFmtId="0" fontId="0" fillId="0" borderId="0" xfId="0" applyFont="1" applyFill="1" applyAlignment="1">
      <alignment horizontal="center"/>
    </xf>
    <xf numFmtId="179" fontId="0" fillId="0" borderId="0" xfId="0" applyNumberFormat="1" applyFont="1" applyFill="1"/>
    <xf numFmtId="38" fontId="0" fillId="0" borderId="0" xfId="0" applyNumberFormat="1" applyFont="1" applyFill="1"/>
    <xf numFmtId="0" fontId="21" fillId="0" borderId="0" xfId="0" applyFont="1" applyFill="1" applyAlignment="1">
      <alignment vertical="center"/>
    </xf>
    <xf numFmtId="0" fontId="22" fillId="0" borderId="0" xfId="0" applyFont="1" applyFill="1"/>
    <xf numFmtId="0" fontId="21" fillId="0" borderId="1" xfId="0" applyFont="1" applyFill="1" applyBorder="1" applyAlignment="1">
      <alignment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21" fillId="0" borderId="12" xfId="0" applyFont="1" applyFill="1" applyBorder="1" applyAlignment="1">
      <alignment vertical="center"/>
    </xf>
    <xf numFmtId="0" fontId="21" fillId="0" borderId="4" xfId="0" applyFont="1" applyFill="1" applyBorder="1" applyAlignment="1">
      <alignment horizontal="left" vertical="center"/>
    </xf>
    <xf numFmtId="0" fontId="21" fillId="0" borderId="10" xfId="0" applyFont="1" applyFill="1" applyBorder="1" applyAlignment="1">
      <alignment vertical="center"/>
    </xf>
    <xf numFmtId="0" fontId="21" fillId="0" borderId="5"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2" xfId="0" applyFont="1" applyFill="1" applyBorder="1" applyAlignment="1">
      <alignment horizontal="distributed" vertical="center"/>
    </xf>
    <xf numFmtId="0" fontId="21" fillId="0" borderId="10" xfId="0" applyFont="1" applyFill="1" applyBorder="1" applyAlignment="1">
      <alignment horizontal="distributed" vertical="center"/>
    </xf>
    <xf numFmtId="0" fontId="21" fillId="0" borderId="4" xfId="0" applyFont="1" applyFill="1" applyBorder="1" applyAlignment="1" applyProtection="1">
      <alignment horizontal="left" vertical="center"/>
    </xf>
    <xf numFmtId="0" fontId="21" fillId="0" borderId="12" xfId="0" applyFont="1" applyFill="1" applyBorder="1" applyAlignment="1">
      <alignment horizontal="left" vertical="center"/>
    </xf>
    <xf numFmtId="0" fontId="21" fillId="0" borderId="4" xfId="0" applyFont="1" applyFill="1" applyBorder="1" applyAlignment="1">
      <alignment vertical="center"/>
    </xf>
    <xf numFmtId="0" fontId="21" fillId="0" borderId="1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 xfId="0" applyFont="1" applyFill="1" applyBorder="1" applyAlignment="1">
      <alignment horizontal="center" vertical="center"/>
    </xf>
    <xf numFmtId="38" fontId="21" fillId="0" borderId="5" xfId="5" applyFont="1" applyFill="1" applyBorder="1" applyAlignment="1" applyProtection="1">
      <alignment vertical="center"/>
      <protection locked="0"/>
    </xf>
    <xf numFmtId="38" fontId="21" fillId="0" borderId="5" xfId="5" applyFont="1" applyFill="1" applyBorder="1" applyAlignment="1">
      <alignment vertical="center"/>
    </xf>
    <xf numFmtId="38" fontId="21" fillId="0" borderId="12" xfId="5" applyFont="1" applyFill="1" applyBorder="1" applyAlignment="1">
      <alignment vertical="center"/>
    </xf>
    <xf numFmtId="38" fontId="21" fillId="0" borderId="10" xfId="5" applyFont="1" applyFill="1" applyBorder="1" applyAlignment="1" applyProtection="1">
      <alignment vertical="center"/>
      <protection locked="0"/>
    </xf>
    <xf numFmtId="38" fontId="21" fillId="0" borderId="10" xfId="5" applyFont="1" applyFill="1" applyBorder="1" applyAlignment="1">
      <alignment vertical="center"/>
    </xf>
    <xf numFmtId="38" fontId="21" fillId="0" borderId="12" xfId="5" applyFont="1" applyFill="1" applyBorder="1" applyAlignment="1" applyProtection="1">
      <alignment vertical="center"/>
    </xf>
    <xf numFmtId="38" fontId="21" fillId="0" borderId="10" xfId="5" applyFont="1" applyFill="1" applyBorder="1" applyAlignment="1" applyProtection="1">
      <alignment vertical="center"/>
    </xf>
    <xf numFmtId="38" fontId="21" fillId="0" borderId="4" xfId="5" applyFont="1" applyFill="1" applyBorder="1" applyAlignment="1">
      <alignment vertical="center"/>
    </xf>
    <xf numFmtId="0" fontId="21" fillId="0" borderId="14" xfId="0" applyFont="1" applyFill="1" applyBorder="1" applyAlignment="1">
      <alignment vertical="center"/>
    </xf>
    <xf numFmtId="0" fontId="21" fillId="0" borderId="30" xfId="0" applyFont="1" applyFill="1" applyBorder="1" applyAlignment="1">
      <alignment vertical="center"/>
    </xf>
    <xf numFmtId="38" fontId="21" fillId="0" borderId="5" xfId="7" applyFont="1" applyFill="1" applyBorder="1" applyAlignment="1" applyProtection="1">
      <alignment horizontal="center" vertical="center"/>
      <protection locked="0"/>
    </xf>
    <xf numFmtId="38" fontId="21" fillId="2" borderId="5" xfId="7" applyFont="1" applyFill="1" applyBorder="1" applyAlignment="1" applyProtection="1">
      <alignment vertical="center"/>
      <protection locked="0"/>
    </xf>
    <xf numFmtId="180" fontId="21" fillId="0" borderId="12" xfId="5" quotePrefix="1" applyNumberFormat="1" applyFont="1" applyFill="1" applyBorder="1" applyAlignment="1" applyProtection="1">
      <alignment horizontal="right" vertical="center"/>
    </xf>
    <xf numFmtId="38" fontId="21" fillId="0" borderId="5" xfId="7" applyFont="1" applyFill="1" applyBorder="1" applyAlignment="1">
      <alignment horizontal="center" vertical="center"/>
    </xf>
    <xf numFmtId="180" fontId="21" fillId="0" borderId="12" xfId="5" applyNumberFormat="1" applyFont="1" applyFill="1" applyBorder="1" applyAlignment="1">
      <alignment vertical="center"/>
    </xf>
    <xf numFmtId="38" fontId="21" fillId="0" borderId="5" xfId="5" applyFont="1" applyFill="1" applyBorder="1" applyAlignment="1" applyProtection="1">
      <alignment vertical="center"/>
    </xf>
    <xf numFmtId="180" fontId="24" fillId="0" borderId="12" xfId="7" applyNumberFormat="1" applyFont="1" applyFill="1" applyBorder="1" applyAlignment="1" applyProtection="1">
      <alignment horizontal="right" vertical="center"/>
    </xf>
    <xf numFmtId="38" fontId="24" fillId="0" borderId="12" xfId="7" applyFont="1" applyFill="1" applyBorder="1" applyAlignment="1" applyProtection="1">
      <alignment horizontal="right" vertical="center"/>
    </xf>
    <xf numFmtId="180" fontId="24" fillId="0" borderId="12" xfId="5" quotePrefix="1" applyNumberFormat="1" applyFont="1" applyFill="1" applyBorder="1" applyAlignment="1" applyProtection="1">
      <alignment horizontal="right" vertical="center"/>
    </xf>
    <xf numFmtId="38" fontId="21" fillId="0" borderId="0" xfId="0" applyNumberFormat="1" applyFont="1" applyFill="1"/>
    <xf numFmtId="0" fontId="21" fillId="0" borderId="15" xfId="0" applyFont="1" applyFill="1" applyBorder="1" applyAlignment="1">
      <alignment vertical="center"/>
    </xf>
    <xf numFmtId="38" fontId="24" fillId="0" borderId="12" xfId="5" applyFont="1" applyFill="1" applyBorder="1" applyAlignment="1" applyProtection="1">
      <alignment vertical="center"/>
    </xf>
    <xf numFmtId="180" fontId="21" fillId="0" borderId="12" xfId="5" applyNumberFormat="1" applyFont="1" applyFill="1" applyBorder="1" applyAlignment="1" applyProtection="1">
      <alignment horizontal="right" vertical="center"/>
    </xf>
    <xf numFmtId="179" fontId="21" fillId="0" borderId="5" xfId="0" applyNumberFormat="1" applyFont="1" applyFill="1" applyBorder="1" applyAlignment="1">
      <alignment vertical="center"/>
    </xf>
    <xf numFmtId="181" fontId="21" fillId="0" borderId="5" xfId="0" applyNumberFormat="1" applyFont="1" applyFill="1" applyBorder="1" applyAlignment="1">
      <alignment vertical="center"/>
    </xf>
    <xf numFmtId="181" fontId="21" fillId="0" borderId="12" xfId="0" applyNumberFormat="1" applyFont="1" applyFill="1" applyBorder="1" applyAlignment="1">
      <alignment vertical="center"/>
    </xf>
    <xf numFmtId="181" fontId="21" fillId="0" borderId="10" xfId="0" applyNumberFormat="1" applyFont="1" applyFill="1" applyBorder="1" applyAlignment="1">
      <alignment vertical="center"/>
    </xf>
    <xf numFmtId="181" fontId="21" fillId="0" borderId="5" xfId="0" applyNumberFormat="1" applyFont="1" applyFill="1" applyBorder="1" applyAlignment="1">
      <alignment horizontal="center" vertical="center"/>
    </xf>
    <xf numFmtId="179" fontId="21" fillId="0" borderId="10" xfId="0" applyNumberFormat="1" applyFont="1" applyFill="1" applyBorder="1" applyAlignment="1">
      <alignment vertical="center"/>
    </xf>
    <xf numFmtId="182" fontId="21" fillId="0" borderId="12" xfId="0" applyNumberFormat="1" applyFont="1" applyFill="1" applyBorder="1" applyAlignment="1">
      <alignment vertical="center"/>
    </xf>
    <xf numFmtId="181" fontId="21" fillId="0" borderId="10" xfId="0" applyNumberFormat="1" applyFont="1" applyFill="1" applyBorder="1" applyAlignment="1">
      <alignment horizontal="center" vertical="center"/>
    </xf>
    <xf numFmtId="181" fontId="21" fillId="0" borderId="5" xfId="0" applyNumberFormat="1" applyFont="1" applyFill="1" applyBorder="1" applyAlignment="1">
      <alignment horizontal="right" vertical="center"/>
    </xf>
    <xf numFmtId="179" fontId="21" fillId="0" borderId="12" xfId="0" applyNumberFormat="1" applyFont="1" applyFill="1" applyBorder="1" applyAlignment="1">
      <alignment vertical="center"/>
    </xf>
    <xf numFmtId="181" fontId="21" fillId="0" borderId="12" xfId="0" applyNumberFormat="1" applyFont="1" applyFill="1" applyBorder="1" applyAlignment="1">
      <alignment horizontal="center" vertical="center"/>
    </xf>
    <xf numFmtId="0" fontId="21" fillId="0" borderId="5"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0" fillId="0" borderId="0" xfId="0" applyFont="1" applyFill="1" applyAlignment="1">
      <alignment horizontal="right"/>
    </xf>
    <xf numFmtId="179" fontId="21" fillId="0" borderId="0" xfId="0" applyNumberFormat="1" applyFont="1" applyFill="1" applyAlignment="1">
      <alignment vertical="center"/>
    </xf>
    <xf numFmtId="179" fontId="21" fillId="0" borderId="0" xfId="0" applyNumberFormat="1" applyFont="1" applyFill="1"/>
    <xf numFmtId="38" fontId="21" fillId="0" borderId="0" xfId="5" applyFont="1" applyFill="1" applyBorder="1" applyAlignment="1">
      <alignment vertical="center"/>
    </xf>
    <xf numFmtId="0" fontId="1" fillId="0" borderId="0" xfId="21"/>
    <xf numFmtId="0" fontId="21" fillId="0" borderId="1" xfId="20" applyFont="1" applyFill="1" applyBorder="1" applyAlignment="1">
      <alignment horizontal="right" vertical="center"/>
    </xf>
    <xf numFmtId="0" fontId="21" fillId="0" borderId="5" xfId="22" applyFont="1" applyFill="1" applyBorder="1" applyAlignment="1">
      <alignment vertical="center"/>
    </xf>
    <xf numFmtId="0" fontId="25" fillId="0" borderId="0" xfId="0" applyFont="1" applyFill="1"/>
    <xf numFmtId="41" fontId="9" fillId="0" borderId="23" xfId="19" applyNumberFormat="1" applyFont="1" applyFill="1" applyBorder="1" applyAlignment="1" applyProtection="1">
      <alignment vertical="center"/>
      <protection hidden="1"/>
    </xf>
    <xf numFmtId="41" fontId="21" fillId="0" borderId="5" xfId="5" applyNumberFormat="1" applyFont="1" applyFill="1" applyBorder="1" applyAlignment="1">
      <alignment vertical="center"/>
    </xf>
    <xf numFmtId="38" fontId="21" fillId="0" borderId="4" xfId="5" applyFont="1" applyFill="1" applyBorder="1" applyAlignment="1" applyProtection="1">
      <alignment vertical="center"/>
      <protection locked="0"/>
    </xf>
    <xf numFmtId="38" fontId="21" fillId="0" borderId="12" xfId="5" applyFont="1" applyFill="1" applyBorder="1" applyAlignment="1" applyProtection="1">
      <alignment vertical="center"/>
      <protection locked="0"/>
    </xf>
    <xf numFmtId="0" fontId="0" fillId="0" borderId="0" xfId="0" applyFont="1" applyFill="1" applyBorder="1" applyAlignment="1">
      <alignment horizontal="center" vertical="center"/>
    </xf>
    <xf numFmtId="0" fontId="21" fillId="0" borderId="0" xfId="0" applyFont="1" applyFill="1" applyBorder="1" applyAlignment="1">
      <alignment horizontal="center" vertical="center"/>
    </xf>
    <xf numFmtId="38" fontId="21" fillId="0" borderId="0" xfId="5" applyFont="1" applyFill="1" applyBorder="1" applyAlignment="1" applyProtection="1">
      <alignment vertical="center"/>
    </xf>
    <xf numFmtId="180" fontId="21" fillId="0" borderId="0" xfId="5" applyNumberFormat="1" applyFont="1" applyFill="1" applyBorder="1" applyAlignment="1" applyProtection="1">
      <alignment horizontal="right" vertical="center"/>
    </xf>
    <xf numFmtId="181" fontId="21" fillId="0" borderId="10" xfId="0" applyNumberFormat="1" applyFont="1" applyFill="1" applyBorder="1" applyAlignment="1" applyProtection="1">
      <alignment vertical="center"/>
    </xf>
    <xf numFmtId="181" fontId="21" fillId="0" borderId="4" xfId="0" applyNumberFormat="1" applyFont="1" applyFill="1" applyBorder="1" applyAlignment="1" applyProtection="1">
      <alignment vertical="center"/>
    </xf>
    <xf numFmtId="181" fontId="21" fillId="0" borderId="12" xfId="0" applyNumberFormat="1" applyFont="1" applyFill="1" applyBorder="1" applyAlignment="1" applyProtection="1">
      <alignment vertical="center"/>
    </xf>
    <xf numFmtId="181" fontId="21" fillId="0" borderId="5" xfId="0" applyNumberFormat="1" applyFont="1" applyFill="1" applyBorder="1" applyAlignment="1" applyProtection="1">
      <alignment vertical="center"/>
    </xf>
    <xf numFmtId="181" fontId="21" fillId="0" borderId="10" xfId="20" quotePrefix="1" applyNumberFormat="1" applyFont="1" applyFill="1" applyBorder="1" applyAlignment="1" applyProtection="1">
      <alignment horizontal="right" vertical="center"/>
    </xf>
    <xf numFmtId="0" fontId="21" fillId="0" borderId="8" xfId="20" applyFont="1" applyFill="1" applyBorder="1" applyAlignment="1">
      <alignment vertical="center"/>
    </xf>
    <xf numFmtId="0" fontId="21" fillId="0" borderId="9" xfId="20" applyFont="1" applyFill="1" applyBorder="1" applyAlignment="1">
      <alignment vertical="center"/>
    </xf>
    <xf numFmtId="181" fontId="21" fillId="3" borderId="5" xfId="0" applyNumberFormat="1" applyFont="1" applyFill="1" applyBorder="1" applyAlignment="1" applyProtection="1">
      <alignment vertical="center"/>
    </xf>
    <xf numFmtId="181" fontId="21" fillId="0" borderId="5" xfId="0" applyNumberFormat="1" applyFont="1" applyFill="1" applyBorder="1" applyAlignment="1" applyProtection="1">
      <alignment horizontal="center" vertical="center"/>
    </xf>
    <xf numFmtId="181" fontId="21" fillId="0" borderId="12" xfId="0" applyNumberFormat="1"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38" fontId="26" fillId="0" borderId="0" xfId="10" applyFont="1" applyFill="1" applyAlignment="1">
      <alignment horizontal="center" vertical="center"/>
    </xf>
    <xf numFmtId="38" fontId="26" fillId="0" borderId="8" xfId="10" applyFont="1" applyFill="1" applyBorder="1" applyAlignment="1">
      <alignment vertical="center"/>
    </xf>
    <xf numFmtId="38" fontId="26" fillId="0" borderId="0" xfId="10" applyFont="1" applyFill="1" applyAlignment="1">
      <alignment vertical="center"/>
    </xf>
    <xf numFmtId="38" fontId="26" fillId="0" borderId="9" xfId="10" applyFont="1" applyFill="1" applyBorder="1" applyAlignment="1">
      <alignment vertical="center"/>
    </xf>
    <xf numFmtId="0" fontId="9" fillId="0" borderId="2" xfId="23" applyFont="1" applyFill="1" applyBorder="1" applyAlignment="1">
      <alignment horizontal="center" vertical="center"/>
    </xf>
    <xf numFmtId="0" fontId="9" fillId="0" borderId="5" xfId="23" applyFont="1" applyFill="1" applyBorder="1" applyAlignment="1">
      <alignment horizontal="distributed" vertical="center" wrapText="1" indent="1"/>
    </xf>
    <xf numFmtId="0" fontId="9" fillId="0" borderId="5" xfId="23" applyFont="1" applyFill="1" applyBorder="1" applyAlignment="1">
      <alignment horizontal="distributed" vertical="center" indent="1"/>
    </xf>
    <xf numFmtId="0" fontId="9" fillId="0" borderId="6" xfId="23" applyFont="1" applyFill="1" applyBorder="1" applyAlignment="1">
      <alignment horizontal="distributed" vertical="center" indent="1"/>
    </xf>
    <xf numFmtId="0" fontId="9" fillId="0" borderId="10" xfId="23" applyFont="1" applyFill="1" applyBorder="1" applyAlignment="1">
      <alignment horizontal="center" vertical="center"/>
    </xf>
    <xf numFmtId="0" fontId="9" fillId="0" borderId="5" xfId="23" applyFont="1" applyFill="1" applyBorder="1" applyAlignment="1">
      <alignment horizontal="center" vertical="center"/>
    </xf>
    <xf numFmtId="0" fontId="9" fillId="0" borderId="2" xfId="23" applyFont="1" applyFill="1" applyBorder="1" applyAlignment="1">
      <alignment horizontal="center" vertical="center"/>
    </xf>
    <xf numFmtId="0" fontId="9" fillId="0" borderId="11" xfId="23" applyFont="1" applyFill="1" applyBorder="1" applyAlignment="1">
      <alignment horizontal="center" vertical="center"/>
    </xf>
    <xf numFmtId="0" fontId="9" fillId="0" borderId="1" xfId="23" applyFont="1" applyFill="1" applyBorder="1" applyAlignment="1">
      <alignment horizontal="distributed" vertical="center" wrapText="1" indent="1"/>
    </xf>
    <xf numFmtId="0" fontId="9" fillId="0" borderId="2" xfId="23" applyFont="1" applyFill="1" applyBorder="1" applyAlignment="1">
      <alignment horizontal="distributed" vertical="center" indent="1"/>
    </xf>
    <xf numFmtId="0" fontId="9" fillId="0" borderId="3" xfId="23" applyFont="1" applyFill="1" applyBorder="1" applyAlignment="1">
      <alignment horizontal="distributed" vertical="center" indent="1"/>
    </xf>
    <xf numFmtId="0" fontId="9" fillId="0" borderId="21" xfId="23" applyFont="1" applyFill="1" applyBorder="1" applyAlignment="1">
      <alignment horizontal="center" vertical="center"/>
    </xf>
    <xf numFmtId="0" fontId="9" fillId="0" borderId="26" xfId="23" applyFont="1" applyFill="1" applyBorder="1" applyAlignment="1">
      <alignment horizontal="center" vertical="center"/>
    </xf>
    <xf numFmtId="0" fontId="9" fillId="0" borderId="12" xfId="23" applyFont="1" applyFill="1" applyBorder="1" applyAlignment="1">
      <alignment horizontal="distributed" vertical="center" indent="1"/>
    </xf>
    <xf numFmtId="0" fontId="9" fillId="0" borderId="4" xfId="23" applyFont="1" applyFill="1" applyBorder="1" applyAlignment="1">
      <alignment horizontal="distributed" vertical="center" indent="1"/>
    </xf>
    <xf numFmtId="0" fontId="9" fillId="0" borderId="10" xfId="23" applyFont="1" applyFill="1" applyBorder="1" applyAlignment="1">
      <alignment horizontal="distributed" vertical="center" indent="1"/>
    </xf>
    <xf numFmtId="0" fontId="9" fillId="0" borderId="25" xfId="23" applyFont="1" applyFill="1" applyBorder="1" applyAlignment="1">
      <alignment horizontal="center" vertical="center"/>
    </xf>
    <xf numFmtId="0" fontId="9" fillId="0" borderId="15" xfId="23" applyFont="1" applyFill="1" applyBorder="1" applyAlignment="1">
      <alignment horizontal="center" vertical="center"/>
    </xf>
    <xf numFmtId="0" fontId="9" fillId="0" borderId="0" xfId="23" applyFont="1" applyFill="1" applyBorder="1" applyAlignment="1">
      <alignment horizontal="center" vertical="center"/>
    </xf>
    <xf numFmtId="0" fontId="9" fillId="0" borderId="1" xfId="23" applyFont="1" applyFill="1" applyBorder="1" applyAlignment="1">
      <alignment horizontal="center" vertical="center" wrapText="1"/>
    </xf>
    <xf numFmtId="0" fontId="9" fillId="0" borderId="14" xfId="23" applyFont="1" applyFill="1" applyBorder="1" applyAlignment="1">
      <alignment horizontal="center" vertical="center"/>
    </xf>
    <xf numFmtId="0" fontId="9" fillId="0" borderId="16" xfId="23" applyFont="1" applyFill="1" applyBorder="1" applyAlignment="1">
      <alignment horizontal="center" vertical="center"/>
    </xf>
    <xf numFmtId="0" fontId="9" fillId="0" borderId="17" xfId="23" applyFont="1" applyFill="1" applyBorder="1" applyAlignment="1">
      <alignment horizontal="center" vertical="center"/>
    </xf>
    <xf numFmtId="0" fontId="9" fillId="0" borderId="18" xfId="23" applyFont="1" applyFill="1" applyBorder="1" applyAlignment="1">
      <alignment horizontal="center" vertical="center"/>
    </xf>
    <xf numFmtId="0" fontId="9" fillId="0" borderId="1" xfId="23" applyFont="1" applyFill="1" applyBorder="1" applyAlignment="1">
      <alignment horizontal="center" vertical="center"/>
    </xf>
    <xf numFmtId="0" fontId="9" fillId="0" borderId="19" xfId="23" applyFont="1" applyFill="1" applyBorder="1" applyAlignment="1">
      <alignment horizontal="center" vertical="center"/>
    </xf>
    <xf numFmtId="0" fontId="9" fillId="0" borderId="20" xfId="23" applyFont="1" applyFill="1" applyBorder="1" applyAlignment="1">
      <alignment horizontal="center" vertical="center"/>
    </xf>
    <xf numFmtId="0" fontId="9" fillId="0" borderId="31" xfId="23" applyFont="1" applyFill="1" applyBorder="1" applyAlignment="1">
      <alignment horizontal="distributed" vertical="center" wrapText="1" indent="1"/>
    </xf>
    <xf numFmtId="0" fontId="9" fillId="0" borderId="32" xfId="23" applyFont="1" applyFill="1" applyBorder="1" applyAlignment="1">
      <alignment horizontal="distributed" vertical="center" indent="1"/>
    </xf>
    <xf numFmtId="0" fontId="9" fillId="0" borderId="33" xfId="23" applyFont="1" applyFill="1" applyBorder="1" applyAlignment="1">
      <alignment horizontal="distributed" vertical="center" indent="1"/>
    </xf>
    <xf numFmtId="0" fontId="9" fillId="0" borderId="32" xfId="23" applyFont="1" applyFill="1" applyBorder="1" applyAlignment="1">
      <alignment horizontal="distributed" vertical="center" wrapText="1" indent="1"/>
    </xf>
    <xf numFmtId="0" fontId="9" fillId="0" borderId="34"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32" xfId="23" applyFont="1" applyFill="1" applyBorder="1" applyAlignment="1">
      <alignment horizontal="left" vertical="center" wrapText="1"/>
    </xf>
    <xf numFmtId="0" fontId="9" fillId="0" borderId="33" xfId="23" applyFont="1" applyFill="1" applyBorder="1" applyAlignment="1">
      <alignment horizontal="left" vertical="center" wrapText="1"/>
    </xf>
    <xf numFmtId="0" fontId="9" fillId="0" borderId="36" xfId="23" applyFont="1" applyFill="1" applyBorder="1" applyAlignment="1">
      <alignment horizontal="center" vertical="center"/>
    </xf>
    <xf numFmtId="0" fontId="9" fillId="0" borderId="27" xfId="23" applyFont="1" applyFill="1" applyBorder="1" applyAlignment="1">
      <alignment horizontal="center" vertical="center"/>
    </xf>
    <xf numFmtId="0" fontId="9" fillId="0" borderId="1" xfId="23" applyFont="1" applyFill="1" applyBorder="1" applyAlignment="1">
      <alignment horizontal="distributed" vertical="center" indent="1"/>
    </xf>
    <xf numFmtId="0" fontId="9" fillId="0" borderId="28" xfId="23" applyFont="1" applyFill="1" applyBorder="1" applyAlignment="1">
      <alignment horizontal="center" vertical="center"/>
    </xf>
    <xf numFmtId="0" fontId="9" fillId="0" borderId="39" xfId="23" applyFont="1" applyFill="1" applyBorder="1" applyAlignment="1">
      <alignment horizontal="center" vertical="center"/>
    </xf>
    <xf numFmtId="0" fontId="9" fillId="0" borderId="64" xfId="23" applyFont="1" applyBorder="1" applyAlignment="1">
      <alignment horizontal="center"/>
    </xf>
    <xf numFmtId="0" fontId="9" fillId="0" borderId="75" xfId="23" applyFont="1" applyBorder="1" applyAlignment="1">
      <alignment horizontal="center"/>
    </xf>
    <xf numFmtId="0" fontId="9" fillId="0" borderId="73" xfId="23" applyFont="1" applyBorder="1" applyAlignment="1">
      <alignment horizontal="center"/>
    </xf>
    <xf numFmtId="0" fontId="9" fillId="0" borderId="86" xfId="23" applyFont="1" applyBorder="1" applyAlignment="1">
      <alignment horizontal="center"/>
    </xf>
    <xf numFmtId="0" fontId="12" fillId="0" borderId="9" xfId="23" applyFont="1" applyFill="1" applyBorder="1" applyAlignment="1">
      <alignment horizontal="right"/>
    </xf>
    <xf numFmtId="0" fontId="18" fillId="0" borderId="64" xfId="24" applyFont="1" applyFill="1" applyBorder="1" applyAlignment="1">
      <alignment horizontal="center"/>
    </xf>
    <xf numFmtId="0" fontId="18" fillId="0" borderId="73" xfId="24" applyFont="1" applyFill="1" applyBorder="1" applyAlignment="1">
      <alignment horizontal="center"/>
    </xf>
    <xf numFmtId="0" fontId="18" fillId="0" borderId="75" xfId="24" applyFont="1" applyFill="1" applyBorder="1" applyAlignment="1">
      <alignment horizontal="center"/>
    </xf>
    <xf numFmtId="0" fontId="21"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2"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12" xfId="0" applyFont="1" applyFill="1" applyBorder="1" applyAlignment="1">
      <alignment vertical="center"/>
    </xf>
    <xf numFmtId="0" fontId="21" fillId="0" borderId="4" xfId="0" applyFont="1" applyFill="1" applyBorder="1" applyAlignment="1">
      <alignment vertical="center"/>
    </xf>
    <xf numFmtId="0" fontId="21" fillId="0" borderId="12" xfId="0" applyFont="1" applyFill="1" applyBorder="1" applyAlignment="1">
      <alignment horizontal="left" vertical="center"/>
    </xf>
    <xf numFmtId="0" fontId="0" fillId="0" borderId="4" xfId="0" applyFont="1" applyFill="1" applyBorder="1" applyAlignment="1">
      <alignment horizontal="left" vertical="center"/>
    </xf>
    <xf numFmtId="0" fontId="0" fillId="0" borderId="10" xfId="0" applyFont="1" applyFill="1" applyBorder="1" applyAlignment="1">
      <alignment horizontal="left" vertical="center"/>
    </xf>
    <xf numFmtId="0" fontId="21" fillId="0" borderId="4"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2" xfId="0" applyFont="1" applyFill="1" applyBorder="1" applyAlignment="1" applyProtection="1">
      <alignment horizontal="left" vertical="center"/>
    </xf>
    <xf numFmtId="0" fontId="21" fillId="0" borderId="4" xfId="0" applyFont="1" applyFill="1" applyBorder="1" applyAlignment="1" applyProtection="1">
      <alignment horizontal="left" vertical="center"/>
    </xf>
    <xf numFmtId="0" fontId="21" fillId="0" borderId="10" xfId="0" applyFont="1" applyFill="1" applyBorder="1" applyAlignment="1" applyProtection="1">
      <alignment horizontal="left" vertical="center"/>
    </xf>
    <xf numFmtId="0" fontId="21" fillId="0" borderId="3" xfId="0" applyFont="1" applyFill="1" applyBorder="1" applyAlignment="1">
      <alignment horizontal="center" vertical="center"/>
    </xf>
    <xf numFmtId="0" fontId="0" fillId="0" borderId="30" xfId="0" applyFont="1" applyFill="1" applyBorder="1" applyAlignment="1">
      <alignment horizontal="center" vertical="center"/>
    </xf>
    <xf numFmtId="0" fontId="23" fillId="0" borderId="3"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 xfId="0" applyFont="1" applyFill="1" applyBorder="1" applyAlignment="1">
      <alignment horizontal="center" vertical="center"/>
    </xf>
    <xf numFmtId="0" fontId="0" fillId="0" borderId="14" xfId="0" applyFont="1" applyFill="1" applyBorder="1" applyAlignment="1">
      <alignment horizontal="center" vertical="center"/>
    </xf>
    <xf numFmtId="0" fontId="21" fillId="0" borderId="2" xfId="0" applyFont="1" applyFill="1" applyBorder="1" applyAlignment="1">
      <alignment horizontal="center" vertical="center"/>
    </xf>
    <xf numFmtId="0" fontId="0"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23"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3" fillId="0" borderId="10" xfId="14" applyBorder="1" applyAlignment="1">
      <alignment horizontal="center" vertical="center"/>
    </xf>
    <xf numFmtId="0" fontId="3" fillId="0" borderId="4" xfId="14" applyBorder="1" applyAlignment="1">
      <alignment horizontal="center" vertical="center"/>
    </xf>
    <xf numFmtId="0" fontId="21" fillId="0" borderId="4" xfId="0" applyFont="1" applyFill="1" applyBorder="1" applyAlignment="1" applyProtection="1">
      <alignment horizontal="center" vertical="center"/>
    </xf>
    <xf numFmtId="0" fontId="21" fillId="0" borderId="10" xfId="0" applyFont="1" applyFill="1" applyBorder="1" applyAlignment="1">
      <alignment vertical="center"/>
    </xf>
    <xf numFmtId="0" fontId="3" fillId="0" borderId="10" xfId="22" applyFont="1" applyFill="1" applyBorder="1" applyAlignment="1">
      <alignment horizontal="left" vertical="center"/>
    </xf>
    <xf numFmtId="0" fontId="3" fillId="0" borderId="14" xfId="22" applyFont="1" applyFill="1" applyBorder="1" applyAlignment="1">
      <alignment horizontal="center" vertical="center"/>
    </xf>
    <xf numFmtId="0" fontId="21" fillId="0" borderId="5" xfId="0" applyFont="1" applyFill="1" applyBorder="1" applyAlignment="1">
      <alignment horizontal="center" vertical="center"/>
    </xf>
    <xf numFmtId="0" fontId="21" fillId="0" borderId="1" xfId="20" applyFont="1" applyFill="1" applyBorder="1" applyAlignment="1">
      <alignment horizontal="center" vertical="center" wrapText="1"/>
    </xf>
    <xf numFmtId="0" fontId="21" fillId="0" borderId="2" xfId="20" applyFont="1" applyFill="1" applyBorder="1" applyAlignment="1">
      <alignment horizontal="center" vertical="center" wrapText="1"/>
    </xf>
    <xf numFmtId="0" fontId="21" fillId="0" borderId="3" xfId="20" applyFont="1" applyFill="1" applyBorder="1" applyAlignment="1">
      <alignment horizontal="center" vertical="center" wrapText="1"/>
    </xf>
    <xf numFmtId="0" fontId="0" fillId="0" borderId="0" xfId="0" applyFont="1" applyFill="1" applyBorder="1"/>
    <xf numFmtId="0" fontId="9" fillId="0" borderId="57" xfId="23" applyFont="1" applyFill="1" applyBorder="1" applyAlignment="1">
      <alignment horizontal="center" vertical="center"/>
    </xf>
    <xf numFmtId="0" fontId="9" fillId="0" borderId="0" xfId="23" applyFont="1" applyFill="1" applyBorder="1"/>
    <xf numFmtId="0" fontId="9" fillId="0" borderId="0" xfId="23" applyFont="1" applyFill="1" applyBorder="1" applyAlignment="1">
      <alignment horizontal="distributed" vertical="center" indent="1"/>
    </xf>
    <xf numFmtId="0" fontId="9" fillId="0" borderId="93" xfId="23" applyFont="1" applyFill="1" applyBorder="1" applyAlignment="1">
      <alignment horizontal="center" vertical="center"/>
    </xf>
    <xf numFmtId="0" fontId="9" fillId="0" borderId="92" xfId="23" applyFont="1" applyFill="1" applyBorder="1" applyAlignment="1">
      <alignment horizontal="center" vertical="center"/>
    </xf>
  </cellXfs>
  <cellStyles count="28">
    <cellStyle name="パーセント 2" xfId="1" xr:uid="{00000000-0005-0000-0000-000000000000}"/>
    <cellStyle name="桁区切り" xfId="27" builtinId="6"/>
    <cellStyle name="桁区切り 2" xfId="3" xr:uid="{00000000-0005-0000-0000-000002000000}"/>
    <cellStyle name="桁区切り 2 2" xfId="4" xr:uid="{00000000-0005-0000-0000-000003000000}"/>
    <cellStyle name="桁区切り 2_【3.6.17総合県税→税務課】Ⅱ単独様式７税務課" xfId="6" xr:uid="{00000000-0005-0000-0000-000005000000}"/>
    <cellStyle name="桁区切り 2_★監査資料様式集６_単独税務" xfId="5" xr:uid="{00000000-0005-0000-0000-000004000000}"/>
    <cellStyle name="桁区切り 2_監査資料様式集６_単独税務【提出用：納税者名無】" xfId="7" xr:uid="{00000000-0005-0000-0000-000006000000}"/>
    <cellStyle name="桁区切り 3" xfId="8" xr:uid="{00000000-0005-0000-0000-000007000000}"/>
    <cellStyle name="桁区切り_【3.6.17総合県税→税務課】Ⅱ単独様式７税務課" xfId="10" xr:uid="{00000000-0005-0000-0000-000009000000}"/>
    <cellStyle name="桁区切り_H30監査資料（単独様式）" xfId="9" xr:uid="{00000000-0005-0000-0000-000008000000}"/>
    <cellStyle name="桁区切り_決算調書２１年度（監査資料税務課単独)修正後22.7.30" xfId="11" xr:uid="{00000000-0005-0000-0000-00000A000000}"/>
    <cellStyle name="桁区切り_決算調書２１年度（監査資料税務課単独)修正後22.7.30_H30監査資料（単独様式）" xfId="12" xr:uid="{00000000-0005-0000-0000-00000B000000}"/>
    <cellStyle name="標準" xfId="0" builtinId="0"/>
    <cellStyle name="標準 2" xfId="13" xr:uid="{00000000-0005-0000-0000-00000D000000}"/>
    <cellStyle name="標準 2_【3.6.29総務班修正】R2資料（税務課）"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_【3.6.17総合県税→税務課】Ⅱ単独様式７税務課" xfId="20" xr:uid="{00000000-0005-0000-0000-000014000000}"/>
    <cellStyle name="標準_【3.6.29総務班修正】R2資料（税務課）" xfId="21" xr:uid="{00000000-0005-0000-0000-000015000000}"/>
    <cellStyle name="標準_１６年度決算調書（税務課）" xfId="25" xr:uid="{00000000-0005-0000-0000-000019000000}"/>
    <cellStyle name="標準_１６年度決算調書（税務課）_H30監査資料（単独様式）" xfId="26" xr:uid="{00000000-0005-0000-0000-00001A000000}"/>
    <cellStyle name="標準_8事見込" xfId="19" xr:uid="{00000000-0005-0000-0000-000013000000}"/>
    <cellStyle name="標準_決算調書２１年度（監査資料税務課単独)修正後22.7.30" xfId="23" xr:uid="{00000000-0005-0000-0000-000017000000}"/>
    <cellStyle name="標準_決算調書２１年度（監査資料税務課単独)修正後22.7.30_H30監査資料（単独様式）" xfId="24" xr:uid="{00000000-0005-0000-0000-000018000000}"/>
    <cellStyle name="標準_単独様式Ⅱ7(1)7.6修正" xfId="22" xr:uid="{00000000-0005-0000-0000-000016000000}"/>
    <cellStyle name="未定義" xfId="2" xr:uid="{00000000-0005-0000-0000-00000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1</xdr:row>
      <xdr:rowOff>0</xdr:rowOff>
    </xdr:from>
    <xdr:to>
      <xdr:col>2</xdr:col>
      <xdr:colOff>219075</xdr:colOff>
      <xdr:row>5</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a:xfrm>
          <a:off x="146050" y="314325"/>
          <a:ext cx="1825625" cy="7162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18415</xdr:colOff>
      <xdr:row>2</xdr:row>
      <xdr:rowOff>0</xdr:rowOff>
    </xdr:from>
    <xdr:to>
      <xdr:col>2</xdr:col>
      <xdr:colOff>200025</xdr:colOff>
      <xdr:row>6</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a:xfrm>
          <a:off x="151765" y="552450"/>
          <a:ext cx="1543685"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0</xdr:rowOff>
    </xdr:from>
    <xdr:to>
      <xdr:col>1</xdr:col>
      <xdr:colOff>257175</xdr:colOff>
      <xdr:row>5</xdr:row>
      <xdr:rowOff>0</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a:xfrm>
          <a:off x="19050" y="238125"/>
          <a:ext cx="1457325" cy="76200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28</xdr:col>
      <xdr:colOff>0</xdr:colOff>
      <xdr:row>1</xdr:row>
      <xdr:rowOff>9525</xdr:rowOff>
    </xdr:from>
    <xdr:to>
      <xdr:col>30</xdr:col>
      <xdr:colOff>0</xdr:colOff>
      <xdr:row>5</xdr:row>
      <xdr:rowOff>9525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a:xfrm flipH="1">
          <a:off x="19469100" y="247650"/>
          <a:ext cx="1457325" cy="76200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xdr:row>
      <xdr:rowOff>0</xdr:rowOff>
    </xdr:from>
    <xdr:to>
      <xdr:col>1</xdr:col>
      <xdr:colOff>257175</xdr:colOff>
      <xdr:row>5</xdr:row>
      <xdr:rowOff>0</xdr:rowOff>
    </xdr:to>
    <xdr:sp macro="" textlink="">
      <xdr:nvSpPr>
        <xdr:cNvPr id="2" name="Line 3">
          <a:extLst>
            <a:ext uri="{FF2B5EF4-FFF2-40B4-BE49-F238E27FC236}">
              <a16:creationId xmlns:a16="http://schemas.microsoft.com/office/drawing/2014/main" id="{00000000-0008-0000-0300-000002000000}"/>
            </a:ext>
          </a:extLst>
        </xdr:cNvPr>
        <xdr:cNvSpPr>
          <a:spLocks noChangeShapeType="1"/>
        </xdr:cNvSpPr>
      </xdr:nvSpPr>
      <xdr:spPr>
        <a:xfrm>
          <a:off x="19050" y="179070"/>
          <a:ext cx="1457325" cy="71628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20250;&#35336;&#12490;&#12499;/systemQ&amp;A/&#26032;&#36001;&#21209;&#65318;&#65313;&#65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140/AppData/Local/Temp/Domino%20Web%20Access/44/H22&#30435;&#26619;&#36039;&#26009;&#65288;&#31246;&#21209;&#35506;&#20316;&#25104;&#12288;H23.8.2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目次"/>
      <sheetName val="改訂履歴"/>
      <sheetName val="歳入-1"/>
      <sheetName val="歳出-1"/>
      <sheetName val="歳出-2"/>
      <sheetName val="歳出-3"/>
      <sheetName val="歳出-3（詳細）"/>
      <sheetName val="歳出-4"/>
      <sheetName val="歳出-5"/>
      <sheetName val="公振更正-1"/>
      <sheetName val="公振更正-1（詳細）"/>
      <sheetName val="公振更正-2"/>
      <sheetName val="公振更正-3"/>
      <sheetName val="公振更正-3（詳細）"/>
      <sheetName val="賃金報酬-1"/>
      <sheetName val="賃金報酬-2"/>
      <sheetName val="賃金報酬-3"/>
      <sheetName val="賃金報酬-3（詳細）"/>
      <sheetName val="共通・その他-1"/>
      <sheetName val="共通・その他-1（詳細）"/>
      <sheetName val="共通・その他-2"/>
      <sheetName val="共通・その他-3"/>
      <sheetName val="共通・その他-3（別紙）"/>
      <sheetName val="共通・その他-4"/>
      <sheetName val="共通・その他-4（別紙）"/>
    </sheetNames>
    <sheetDataSet>
      <sheetData sheetId="0">
        <row r="1">
          <cell r="A1" t="str">
            <v>予算管理</v>
          </cell>
        </row>
        <row r="2">
          <cell r="A2" t="str">
            <v>歳入管理</v>
          </cell>
        </row>
        <row r="3">
          <cell r="A3" t="str">
            <v>歳出管理</v>
          </cell>
        </row>
        <row r="4">
          <cell r="A4" t="str">
            <v>歳入歳出外現金管理</v>
          </cell>
        </row>
        <row r="5">
          <cell r="A5" t="str">
            <v>資金管理</v>
          </cell>
        </row>
        <row r="6">
          <cell r="A6" t="str">
            <v>基金管理</v>
          </cell>
        </row>
        <row r="7">
          <cell r="A7" t="str">
            <v>債権債務者管理</v>
          </cell>
        </row>
        <row r="8">
          <cell r="A8" t="str">
            <v>公金振替・更正管理</v>
          </cell>
        </row>
        <row r="9">
          <cell r="A9" t="str">
            <v>賃金報酬報償管理</v>
          </cell>
        </row>
        <row r="10">
          <cell r="A10" t="str">
            <v>備品管理</v>
          </cell>
        </row>
        <row r="11">
          <cell r="A11" t="str">
            <v>財産管理</v>
          </cell>
        </row>
        <row r="12">
          <cell r="A12" t="str">
            <v>共通管理・その他</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職員に関する調"/>
      <sheetName val="（配置状況調）"/>
      <sheetName val="２．事務事業実績"/>
      <sheetName val="３．財産"/>
      <sheetName val="５（１）物品・重要物品等調①重要物品調②その他物品調"/>
      <sheetName val="（２）車両調"/>
      <sheetName val="（借受）"/>
      <sheetName val="（金券購入等） "/>
      <sheetName val="ETCｶｰﾄﾞ"/>
      <sheetName val="６．歳入"/>
      <sheetName val="（雑入）"/>
      <sheetName val="空ﾍﾟｰｼﾞ（２３）"/>
      <sheetName val="歳出"/>
      <sheetName val="８．委託"/>
      <sheetName val="１１．補助金（補助金・負担金）"/>
      <sheetName val="（交付金）"/>
      <sheetName val="１８．前回指摘"/>
      <sheetName val="特別様式・表紙"/>
      <sheetName val="９税務課 (1)県税の決算状況"/>
      <sheetName val="９ (2)県税調定収入状況調べ"/>
      <sheetName val="９ (3)不納欠損額調"/>
      <sheetName val="空ﾍﾟｰｼﾞ（５０）"/>
      <sheetName val="９ (4)未納繰越額措置状況調"/>
      <sheetName val="１０ (5)滞納処分の停止状況調"/>
      <sheetName val="２事務事業の実績（課長メ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7">
          <cell r="O57">
            <v>0</v>
          </cell>
          <cell r="P57">
            <v>0</v>
          </cell>
        </row>
        <row r="58">
          <cell r="O58">
            <v>0</v>
          </cell>
          <cell r="P58">
            <v>0</v>
          </cell>
        </row>
        <row r="60">
          <cell r="O60">
            <v>0</v>
          </cell>
          <cell r="P60">
            <v>0</v>
          </cell>
        </row>
        <row r="61">
          <cell r="O61">
            <v>0</v>
          </cell>
          <cell r="P61">
            <v>0</v>
          </cell>
        </row>
        <row r="68">
          <cell r="O68">
            <v>0</v>
          </cell>
          <cell r="P68">
            <v>0</v>
          </cell>
        </row>
        <row r="69">
          <cell r="O69">
            <v>0</v>
          </cell>
          <cell r="P69">
            <v>0</v>
          </cell>
        </row>
        <row r="71">
          <cell r="O71">
            <v>0</v>
          </cell>
        </row>
      </sheetData>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4"/>
  <sheetViews>
    <sheetView tabSelected="1" view="pageBreakPreview" zoomScale="80" zoomScaleSheetLayoutView="80" workbookViewId="0">
      <selection activeCell="O1" sqref="O1"/>
    </sheetView>
  </sheetViews>
  <sheetFormatPr defaultRowHeight="14.1" customHeight="1"/>
  <cols>
    <col min="1" max="1" width="1.75" style="1" customWidth="1"/>
    <col min="2" max="2" width="21.25" style="1" customWidth="1"/>
    <col min="3" max="3" width="2.875" style="1" customWidth="1"/>
    <col min="4" max="4" width="9.625" style="1" customWidth="1"/>
    <col min="5" max="5" width="14.625" style="1" customWidth="1"/>
    <col min="6" max="6" width="8.625" style="1" customWidth="1"/>
    <col min="7" max="7" width="13.625" style="1" customWidth="1"/>
    <col min="8" max="8" width="7.75" style="1" customWidth="1"/>
    <col min="9" max="9" width="12.875" style="1" customWidth="1"/>
    <col min="10" max="10" width="7.875" style="1" customWidth="1"/>
    <col min="11" max="11" width="13.375" style="1" customWidth="1"/>
    <col min="12" max="12" width="4.875" style="1" customWidth="1"/>
    <col min="13" max="13" width="10.375" style="1" customWidth="1"/>
    <col min="14" max="14" width="7.625" style="1" customWidth="1"/>
    <col min="15" max="15" width="10.625" style="1" customWidth="1"/>
    <col min="16" max="16" width="9.625" style="1" customWidth="1"/>
    <col min="17" max="17" width="14.125" style="1" customWidth="1"/>
    <col min="18" max="19" width="6.625" style="1" customWidth="1"/>
    <col min="20" max="20" width="7.625" style="1" customWidth="1"/>
    <col min="21" max="21" width="12.125" style="1" customWidth="1"/>
    <col min="22" max="22" width="7.625" style="1" customWidth="1"/>
    <col min="23" max="23" width="13.625" style="1" customWidth="1"/>
    <col min="24" max="27" width="7.625" style="1" customWidth="1"/>
    <col min="28" max="28" width="9" style="1" customWidth="1"/>
    <col min="29" max="29" width="16.25" style="1" customWidth="1"/>
    <col min="30" max="30" width="9" style="1" customWidth="1"/>
    <col min="31" max="16384" width="9" style="1"/>
  </cols>
  <sheetData>
    <row r="1" spans="2:30" ht="24.75" customHeight="1">
      <c r="B1" s="2" t="s">
        <v>104</v>
      </c>
      <c r="Z1" s="44"/>
      <c r="AA1" s="45" t="s">
        <v>92</v>
      </c>
      <c r="AB1" s="538"/>
      <c r="AC1" s="538"/>
    </row>
    <row r="2" spans="2:30" ht="14.1" customHeight="1">
      <c r="B2" s="3" t="s">
        <v>36</v>
      </c>
      <c r="C2" s="16"/>
      <c r="D2" s="24"/>
      <c r="E2" s="33"/>
      <c r="F2" s="24"/>
      <c r="G2" s="33"/>
      <c r="H2" s="35"/>
      <c r="I2" s="33"/>
      <c r="J2" s="472" t="s">
        <v>143</v>
      </c>
      <c r="K2" s="473"/>
      <c r="L2" s="473"/>
      <c r="M2" s="473"/>
      <c r="N2" s="473"/>
      <c r="O2" s="474"/>
      <c r="P2" s="475" t="s">
        <v>39</v>
      </c>
      <c r="Q2" s="471"/>
      <c r="R2" s="24"/>
      <c r="S2" s="33"/>
      <c r="T2" s="35"/>
      <c r="U2" s="35"/>
      <c r="V2" s="24"/>
      <c r="W2" s="33"/>
      <c r="X2" s="476" t="s">
        <v>131</v>
      </c>
      <c r="Y2" s="477"/>
      <c r="Z2" s="477"/>
      <c r="AA2" s="462"/>
      <c r="AB2" s="48"/>
      <c r="AC2" s="48"/>
      <c r="AD2" s="540"/>
    </row>
    <row r="3" spans="2:30" ht="14.1" customHeight="1">
      <c r="B3" s="4"/>
      <c r="C3" s="17"/>
      <c r="D3" s="457" t="s">
        <v>44</v>
      </c>
      <c r="E3" s="468"/>
      <c r="F3" s="457" t="s">
        <v>12</v>
      </c>
      <c r="G3" s="468"/>
      <c r="H3" s="469" t="s">
        <v>56</v>
      </c>
      <c r="I3" s="469"/>
      <c r="J3" s="475" t="s">
        <v>58</v>
      </c>
      <c r="K3" s="471"/>
      <c r="L3" s="470" t="s">
        <v>85</v>
      </c>
      <c r="M3" s="471"/>
      <c r="N3" s="470" t="s">
        <v>86</v>
      </c>
      <c r="O3" s="471"/>
      <c r="P3" s="457" t="s">
        <v>55</v>
      </c>
      <c r="Q3" s="468"/>
      <c r="R3" s="457" t="s">
        <v>22</v>
      </c>
      <c r="S3" s="468"/>
      <c r="T3" s="469" t="s">
        <v>59</v>
      </c>
      <c r="U3" s="469"/>
      <c r="V3" s="457" t="s">
        <v>61</v>
      </c>
      <c r="W3" s="468"/>
      <c r="X3" s="457" t="s">
        <v>33</v>
      </c>
      <c r="Y3" s="468"/>
      <c r="Z3" s="469" t="s">
        <v>29</v>
      </c>
      <c r="AA3" s="468"/>
      <c r="AB3" s="36"/>
      <c r="AC3" s="48"/>
      <c r="AD3" s="540"/>
    </row>
    <row r="4" spans="2:30" ht="14.1" customHeight="1">
      <c r="B4" s="4"/>
      <c r="C4" s="17"/>
      <c r="D4" s="457" t="s">
        <v>10</v>
      </c>
      <c r="E4" s="468"/>
      <c r="F4" s="457" t="s">
        <v>65</v>
      </c>
      <c r="G4" s="468"/>
      <c r="H4" s="469" t="s">
        <v>6</v>
      </c>
      <c r="I4" s="469"/>
      <c r="J4" s="457" t="s">
        <v>40</v>
      </c>
      <c r="K4" s="468"/>
      <c r="L4" s="457"/>
      <c r="M4" s="468"/>
      <c r="N4" s="457"/>
      <c r="O4" s="468"/>
      <c r="P4" s="457" t="s">
        <v>57</v>
      </c>
      <c r="Q4" s="468"/>
      <c r="R4" s="457" t="s">
        <v>20</v>
      </c>
      <c r="S4" s="468"/>
      <c r="T4" s="469" t="s">
        <v>51</v>
      </c>
      <c r="U4" s="469"/>
      <c r="V4" s="457" t="s">
        <v>26</v>
      </c>
      <c r="W4" s="468"/>
      <c r="X4" s="457" t="s">
        <v>67</v>
      </c>
      <c r="Y4" s="468"/>
      <c r="Z4" s="469" t="s">
        <v>37</v>
      </c>
      <c r="AA4" s="468"/>
      <c r="AB4" s="48"/>
      <c r="AC4" s="48"/>
      <c r="AD4" s="540"/>
    </row>
    <row r="5" spans="2:30" ht="14.1" customHeight="1">
      <c r="B5" s="5" t="s">
        <v>15</v>
      </c>
      <c r="C5" s="18"/>
      <c r="D5" s="19" t="s">
        <v>2</v>
      </c>
      <c r="E5" s="19" t="s">
        <v>96</v>
      </c>
      <c r="F5" s="19" t="s">
        <v>2</v>
      </c>
      <c r="G5" s="19" t="s">
        <v>96</v>
      </c>
      <c r="H5" s="19" t="s">
        <v>2</v>
      </c>
      <c r="I5" s="19" t="s">
        <v>96</v>
      </c>
      <c r="J5" s="19" t="s">
        <v>2</v>
      </c>
      <c r="K5" s="19" t="s">
        <v>96</v>
      </c>
      <c r="L5" s="19" t="s">
        <v>2</v>
      </c>
      <c r="M5" s="19" t="s">
        <v>96</v>
      </c>
      <c r="N5" s="19" t="s">
        <v>2</v>
      </c>
      <c r="O5" s="19" t="s">
        <v>96</v>
      </c>
      <c r="P5" s="19" t="s">
        <v>2</v>
      </c>
      <c r="Q5" s="19" t="s">
        <v>96</v>
      </c>
      <c r="R5" s="19" t="s">
        <v>2</v>
      </c>
      <c r="S5" s="19" t="s">
        <v>96</v>
      </c>
      <c r="T5" s="19" t="s">
        <v>2</v>
      </c>
      <c r="U5" s="19" t="s">
        <v>96</v>
      </c>
      <c r="V5" s="19" t="s">
        <v>2</v>
      </c>
      <c r="W5" s="19" t="s">
        <v>96</v>
      </c>
      <c r="X5" s="19" t="s">
        <v>98</v>
      </c>
      <c r="Y5" s="19" t="s">
        <v>97</v>
      </c>
      <c r="Z5" s="19" t="s">
        <v>98</v>
      </c>
      <c r="AA5" s="19" t="s">
        <v>97</v>
      </c>
      <c r="AB5" s="48"/>
      <c r="AC5" s="48"/>
      <c r="AD5" s="540"/>
    </row>
    <row r="6" spans="2:30" ht="15" customHeight="1">
      <c r="B6" s="6"/>
      <c r="C6" s="19" t="s">
        <v>69</v>
      </c>
      <c r="D6" s="25">
        <v>26074</v>
      </c>
      <c r="E6" s="25">
        <v>2360388200</v>
      </c>
      <c r="F6" s="25">
        <v>23514</v>
      </c>
      <c r="G6" s="25">
        <v>2301999600</v>
      </c>
      <c r="H6" s="25">
        <v>2560</v>
      </c>
      <c r="I6" s="25">
        <v>58388600</v>
      </c>
      <c r="J6" s="25">
        <v>2447</v>
      </c>
      <c r="K6" s="25">
        <v>53697276</v>
      </c>
      <c r="L6" s="25">
        <v>0</v>
      </c>
      <c r="M6" s="25">
        <v>0</v>
      </c>
      <c r="N6" s="25">
        <v>29</v>
      </c>
      <c r="O6" s="25">
        <v>619385</v>
      </c>
      <c r="P6" s="25">
        <v>25990</v>
      </c>
      <c r="Q6" s="25">
        <v>2356316261</v>
      </c>
      <c r="R6" s="25">
        <v>0</v>
      </c>
      <c r="S6" s="25">
        <v>0</v>
      </c>
      <c r="T6" s="25">
        <v>6</v>
      </c>
      <c r="U6" s="25">
        <v>102439</v>
      </c>
      <c r="V6" s="25">
        <v>78</v>
      </c>
      <c r="W6" s="25">
        <v>3969500</v>
      </c>
      <c r="X6" s="39">
        <v>99.827488588529633</v>
      </c>
      <c r="Y6" s="39">
        <v>98.69682784920893</v>
      </c>
      <c r="Z6" s="39">
        <v>97.526313680097203</v>
      </c>
      <c r="AA6" s="39">
        <v>95.261748071110603</v>
      </c>
      <c r="AB6" s="451"/>
      <c r="AC6" s="68"/>
      <c r="AD6" s="240"/>
    </row>
    <row r="7" spans="2:30" ht="15" customHeight="1">
      <c r="B7" s="7" t="s">
        <v>62</v>
      </c>
      <c r="C7" s="19" t="s">
        <v>71</v>
      </c>
      <c r="D7" s="25">
        <v>322</v>
      </c>
      <c r="E7" s="25">
        <v>26900249</v>
      </c>
      <c r="F7" s="25">
        <v>0</v>
      </c>
      <c r="G7" s="25">
        <v>0</v>
      </c>
      <c r="H7" s="25">
        <v>322</v>
      </c>
      <c r="I7" s="25">
        <v>26900249</v>
      </c>
      <c r="J7" s="25">
        <v>135</v>
      </c>
      <c r="K7" s="25">
        <v>21500534</v>
      </c>
      <c r="L7" s="25">
        <v>1</v>
      </c>
      <c r="M7" s="25">
        <v>48800</v>
      </c>
      <c r="N7" s="25">
        <v>11</v>
      </c>
      <c r="O7" s="25">
        <v>363042</v>
      </c>
      <c r="P7" s="25">
        <v>147</v>
      </c>
      <c r="Q7" s="25">
        <v>21912376</v>
      </c>
      <c r="R7" s="25">
        <v>0</v>
      </c>
      <c r="S7" s="25">
        <v>0</v>
      </c>
      <c r="T7" s="25">
        <v>52</v>
      </c>
      <c r="U7" s="25">
        <v>1411631</v>
      </c>
      <c r="V7" s="25">
        <v>123</v>
      </c>
      <c r="W7" s="25">
        <v>3576242</v>
      </c>
      <c r="X7" s="39">
        <v>81.457892824709546</v>
      </c>
      <c r="Y7" s="39">
        <v>29.090129100305983</v>
      </c>
      <c r="Z7" s="39">
        <v>0</v>
      </c>
      <c r="AA7" s="39">
        <v>0</v>
      </c>
      <c r="AB7" s="451"/>
      <c r="AC7" s="68"/>
      <c r="AD7" s="240"/>
    </row>
    <row r="8" spans="2:30" ht="15" customHeight="1">
      <c r="B8" s="8"/>
      <c r="C8" s="19" t="s">
        <v>25</v>
      </c>
      <c r="D8" s="25">
        <v>26396</v>
      </c>
      <c r="E8" s="25">
        <v>2387288449</v>
      </c>
      <c r="F8" s="25">
        <v>23514</v>
      </c>
      <c r="G8" s="25">
        <v>2301999600</v>
      </c>
      <c r="H8" s="25">
        <v>2882</v>
      </c>
      <c r="I8" s="25">
        <v>85288849</v>
      </c>
      <c r="J8" s="25">
        <v>2582</v>
      </c>
      <c r="K8" s="25">
        <v>75197810</v>
      </c>
      <c r="L8" s="25">
        <v>1</v>
      </c>
      <c r="M8" s="25">
        <v>48800</v>
      </c>
      <c r="N8" s="25">
        <v>40</v>
      </c>
      <c r="O8" s="25">
        <v>982427</v>
      </c>
      <c r="P8" s="25">
        <v>26137</v>
      </c>
      <c r="Q8" s="25">
        <v>2378228637</v>
      </c>
      <c r="R8" s="25">
        <v>0</v>
      </c>
      <c r="S8" s="25">
        <v>0</v>
      </c>
      <c r="T8" s="25">
        <v>58</v>
      </c>
      <c r="U8" s="25">
        <v>1514070</v>
      </c>
      <c r="V8" s="25">
        <v>201</v>
      </c>
      <c r="W8" s="25">
        <v>7545742</v>
      </c>
      <c r="X8" s="39">
        <v>99.620497807720085</v>
      </c>
      <c r="Y8" s="39">
        <v>98.483845261982893</v>
      </c>
      <c r="Z8" s="39">
        <v>0</v>
      </c>
      <c r="AA8" s="39">
        <v>0</v>
      </c>
      <c r="AB8" s="451"/>
      <c r="AC8" s="68"/>
      <c r="AD8" s="240"/>
    </row>
    <row r="9" spans="2:30" ht="15" customHeight="1">
      <c r="B9" s="7"/>
      <c r="C9" s="19" t="s">
        <v>69</v>
      </c>
      <c r="D9" s="25">
        <v>3031</v>
      </c>
      <c r="E9" s="25">
        <v>102442213</v>
      </c>
      <c r="F9" s="25">
        <v>3016</v>
      </c>
      <c r="G9" s="25">
        <v>102439082</v>
      </c>
      <c r="H9" s="25">
        <v>15</v>
      </c>
      <c r="I9" s="25">
        <v>3131</v>
      </c>
      <c r="J9" s="25">
        <v>15</v>
      </c>
      <c r="K9" s="25">
        <v>3131</v>
      </c>
      <c r="L9" s="25">
        <v>0</v>
      </c>
      <c r="M9" s="25">
        <v>0</v>
      </c>
      <c r="N9" s="25">
        <v>0</v>
      </c>
      <c r="O9" s="25">
        <v>0</v>
      </c>
      <c r="P9" s="25">
        <v>3031</v>
      </c>
      <c r="Q9" s="25">
        <v>102442213</v>
      </c>
      <c r="R9" s="25">
        <v>0</v>
      </c>
      <c r="S9" s="25">
        <v>0</v>
      </c>
      <c r="T9" s="25">
        <v>0</v>
      </c>
      <c r="U9" s="25">
        <v>0</v>
      </c>
      <c r="V9" s="25">
        <v>0</v>
      </c>
      <c r="W9" s="25">
        <v>0</v>
      </c>
      <c r="X9" s="39">
        <v>100</v>
      </c>
      <c r="Y9" s="39">
        <v>100</v>
      </c>
      <c r="Z9" s="39">
        <v>99.99</v>
      </c>
      <c r="AA9" s="39">
        <v>99.908702637152587</v>
      </c>
      <c r="AB9" s="451"/>
      <c r="AC9" s="68"/>
      <c r="AD9" s="240"/>
    </row>
    <row r="10" spans="2:30" ht="15" customHeight="1">
      <c r="B10" s="7" t="s">
        <v>70</v>
      </c>
      <c r="C10" s="19" t="s">
        <v>71</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39">
        <v>0</v>
      </c>
      <c r="Y10" s="39">
        <v>0</v>
      </c>
      <c r="Z10" s="39">
        <v>0</v>
      </c>
      <c r="AA10" s="39">
        <v>0</v>
      </c>
      <c r="AB10" s="451"/>
      <c r="AC10" s="68"/>
      <c r="AD10" s="240"/>
    </row>
    <row r="11" spans="2:30" ht="15" customHeight="1">
      <c r="B11" s="7"/>
      <c r="C11" s="19" t="s">
        <v>25</v>
      </c>
      <c r="D11" s="25">
        <v>3031</v>
      </c>
      <c r="E11" s="25">
        <v>102442213</v>
      </c>
      <c r="F11" s="25">
        <v>3016</v>
      </c>
      <c r="G11" s="25">
        <v>102439082</v>
      </c>
      <c r="H11" s="25">
        <v>15</v>
      </c>
      <c r="I11" s="25">
        <v>3131</v>
      </c>
      <c r="J11" s="25">
        <v>15</v>
      </c>
      <c r="K11" s="25">
        <v>3131</v>
      </c>
      <c r="L11" s="25">
        <v>0</v>
      </c>
      <c r="M11" s="25">
        <v>0</v>
      </c>
      <c r="N11" s="25">
        <v>0</v>
      </c>
      <c r="O11" s="25">
        <v>0</v>
      </c>
      <c r="P11" s="25">
        <v>3031</v>
      </c>
      <c r="Q11" s="25">
        <v>102442213</v>
      </c>
      <c r="R11" s="25">
        <v>0</v>
      </c>
      <c r="S11" s="25">
        <v>0</v>
      </c>
      <c r="T11" s="25">
        <v>0</v>
      </c>
      <c r="U11" s="25">
        <v>0</v>
      </c>
      <c r="V11" s="25">
        <v>0</v>
      </c>
      <c r="W11" s="25">
        <v>0</v>
      </c>
      <c r="X11" s="39">
        <v>100</v>
      </c>
      <c r="Y11" s="39">
        <v>100</v>
      </c>
      <c r="Z11" s="39">
        <v>0</v>
      </c>
      <c r="AA11" s="39">
        <v>0</v>
      </c>
      <c r="AB11" s="451"/>
      <c r="AC11" s="68"/>
      <c r="AD11" s="240"/>
    </row>
    <row r="12" spans="2:30" ht="15" customHeight="1">
      <c r="B12" s="6"/>
      <c r="C12" s="19" t="s">
        <v>69</v>
      </c>
      <c r="D12" s="25">
        <v>5901</v>
      </c>
      <c r="E12" s="25">
        <v>517013692</v>
      </c>
      <c r="F12" s="25">
        <v>5809</v>
      </c>
      <c r="G12" s="25">
        <v>516944340</v>
      </c>
      <c r="H12" s="25">
        <v>92</v>
      </c>
      <c r="I12" s="25">
        <v>69352</v>
      </c>
      <c r="J12" s="25">
        <v>92</v>
      </c>
      <c r="K12" s="25">
        <v>69352</v>
      </c>
      <c r="L12" s="25">
        <v>0</v>
      </c>
      <c r="M12" s="25">
        <v>0</v>
      </c>
      <c r="N12" s="25">
        <v>0</v>
      </c>
      <c r="O12" s="25">
        <v>0</v>
      </c>
      <c r="P12" s="25">
        <v>5901</v>
      </c>
      <c r="Q12" s="25">
        <v>517013692</v>
      </c>
      <c r="R12" s="25">
        <v>0</v>
      </c>
      <c r="S12" s="25">
        <v>0</v>
      </c>
      <c r="T12" s="25">
        <v>0</v>
      </c>
      <c r="U12" s="25">
        <v>0</v>
      </c>
      <c r="V12" s="25">
        <v>0</v>
      </c>
      <c r="W12" s="25">
        <v>0</v>
      </c>
      <c r="X12" s="39">
        <v>100</v>
      </c>
      <c r="Y12" s="39">
        <v>100</v>
      </c>
      <c r="Z12" s="39">
        <v>99.986586041903124</v>
      </c>
      <c r="AA12" s="39">
        <v>99.962433861710977</v>
      </c>
      <c r="AB12" s="451"/>
      <c r="AC12" s="68"/>
      <c r="AD12" s="240"/>
    </row>
    <row r="13" spans="2:30" ht="15" customHeight="1">
      <c r="B13" s="7" t="s">
        <v>53</v>
      </c>
      <c r="C13" s="19" t="s">
        <v>71</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39">
        <v>0</v>
      </c>
      <c r="Y13" s="39">
        <v>0</v>
      </c>
      <c r="Z13" s="39">
        <v>0</v>
      </c>
      <c r="AA13" s="39">
        <v>0</v>
      </c>
      <c r="AB13" s="451"/>
      <c r="AC13" s="68"/>
      <c r="AD13" s="240"/>
    </row>
    <row r="14" spans="2:30" ht="15" customHeight="1">
      <c r="B14" s="8"/>
      <c r="C14" s="19" t="s">
        <v>25</v>
      </c>
      <c r="D14" s="25">
        <v>5901</v>
      </c>
      <c r="E14" s="25">
        <v>517013692</v>
      </c>
      <c r="F14" s="25">
        <v>5809</v>
      </c>
      <c r="G14" s="25">
        <v>516944340</v>
      </c>
      <c r="H14" s="25">
        <v>92</v>
      </c>
      <c r="I14" s="25">
        <v>69352</v>
      </c>
      <c r="J14" s="25">
        <v>92</v>
      </c>
      <c r="K14" s="25">
        <v>69352</v>
      </c>
      <c r="L14" s="25">
        <v>0</v>
      </c>
      <c r="M14" s="25">
        <v>0</v>
      </c>
      <c r="N14" s="25">
        <v>0</v>
      </c>
      <c r="O14" s="25">
        <v>0</v>
      </c>
      <c r="P14" s="25">
        <v>5901</v>
      </c>
      <c r="Q14" s="25">
        <v>517013692</v>
      </c>
      <c r="R14" s="25">
        <v>0</v>
      </c>
      <c r="S14" s="25">
        <v>0</v>
      </c>
      <c r="T14" s="25">
        <v>0</v>
      </c>
      <c r="U14" s="25">
        <v>0</v>
      </c>
      <c r="V14" s="25">
        <v>0</v>
      </c>
      <c r="W14" s="25">
        <v>0</v>
      </c>
      <c r="X14" s="39">
        <v>100</v>
      </c>
      <c r="Y14" s="39">
        <v>100</v>
      </c>
      <c r="Z14" s="39">
        <v>0</v>
      </c>
      <c r="AA14" s="39">
        <v>0</v>
      </c>
      <c r="AB14" s="451"/>
      <c r="AC14" s="68"/>
      <c r="AD14" s="240"/>
    </row>
    <row r="15" spans="2:30" ht="15" customHeight="1">
      <c r="B15" s="459" t="s">
        <v>80</v>
      </c>
      <c r="C15" s="19" t="s">
        <v>69</v>
      </c>
      <c r="D15" s="25">
        <v>269</v>
      </c>
      <c r="E15" s="25">
        <v>713986619</v>
      </c>
      <c r="F15" s="25">
        <v>267</v>
      </c>
      <c r="G15" s="25">
        <v>713973287</v>
      </c>
      <c r="H15" s="25">
        <v>2</v>
      </c>
      <c r="I15" s="25">
        <v>13332</v>
      </c>
      <c r="J15" s="25">
        <v>2</v>
      </c>
      <c r="K15" s="25">
        <v>13332</v>
      </c>
      <c r="L15" s="25">
        <v>0</v>
      </c>
      <c r="M15" s="25">
        <v>0</v>
      </c>
      <c r="N15" s="25">
        <v>0</v>
      </c>
      <c r="O15" s="25">
        <v>0</v>
      </c>
      <c r="P15" s="25">
        <v>269</v>
      </c>
      <c r="Q15" s="25">
        <v>713986619</v>
      </c>
      <c r="R15" s="25">
        <v>0</v>
      </c>
      <c r="S15" s="25">
        <v>0</v>
      </c>
      <c r="T15" s="25">
        <v>0</v>
      </c>
      <c r="U15" s="25">
        <v>0</v>
      </c>
      <c r="V15" s="25">
        <v>0</v>
      </c>
      <c r="W15" s="25">
        <v>0</v>
      </c>
      <c r="X15" s="39">
        <v>100</v>
      </c>
      <c r="Y15" s="39">
        <v>100</v>
      </c>
      <c r="Z15" s="39">
        <v>99.99</v>
      </c>
      <c r="AA15" s="39">
        <v>99.999714055657009</v>
      </c>
      <c r="AB15" s="451"/>
      <c r="AC15" s="68"/>
      <c r="AD15" s="240"/>
    </row>
    <row r="16" spans="2:30" ht="15" customHeight="1">
      <c r="B16" s="460"/>
      <c r="C16" s="19" t="s">
        <v>71</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39">
        <v>0</v>
      </c>
      <c r="Y16" s="39">
        <v>0</v>
      </c>
      <c r="Z16" s="39">
        <v>0</v>
      </c>
      <c r="AA16" s="39">
        <v>0</v>
      </c>
      <c r="AB16" s="451"/>
      <c r="AC16" s="68"/>
      <c r="AD16" s="240"/>
    </row>
    <row r="17" spans="2:30" ht="15" customHeight="1">
      <c r="B17" s="461"/>
      <c r="C17" s="19" t="s">
        <v>25</v>
      </c>
      <c r="D17" s="25">
        <v>269</v>
      </c>
      <c r="E17" s="25">
        <v>713986619</v>
      </c>
      <c r="F17" s="25">
        <v>267</v>
      </c>
      <c r="G17" s="25">
        <v>713973287</v>
      </c>
      <c r="H17" s="25">
        <v>2</v>
      </c>
      <c r="I17" s="25">
        <v>13332</v>
      </c>
      <c r="J17" s="25">
        <v>2</v>
      </c>
      <c r="K17" s="25">
        <v>13332</v>
      </c>
      <c r="L17" s="25">
        <v>0</v>
      </c>
      <c r="M17" s="25">
        <v>0</v>
      </c>
      <c r="N17" s="25">
        <v>0</v>
      </c>
      <c r="O17" s="25">
        <v>0</v>
      </c>
      <c r="P17" s="25">
        <v>269</v>
      </c>
      <c r="Q17" s="25">
        <v>713986619</v>
      </c>
      <c r="R17" s="25">
        <v>0</v>
      </c>
      <c r="S17" s="25">
        <v>0</v>
      </c>
      <c r="T17" s="25">
        <v>0</v>
      </c>
      <c r="U17" s="25">
        <v>0</v>
      </c>
      <c r="V17" s="25">
        <v>0</v>
      </c>
      <c r="W17" s="25">
        <v>0</v>
      </c>
      <c r="X17" s="39">
        <v>100</v>
      </c>
      <c r="Y17" s="39">
        <v>100</v>
      </c>
      <c r="Z17" s="39">
        <v>0</v>
      </c>
      <c r="AA17" s="39">
        <v>0</v>
      </c>
      <c r="AB17" s="451"/>
      <c r="AC17" s="68"/>
      <c r="AD17" s="240"/>
    </row>
    <row r="18" spans="2:30" ht="15" customHeight="1">
      <c r="B18" s="6"/>
      <c r="C18" s="19" t="s">
        <v>69</v>
      </c>
      <c r="D18" s="25">
        <v>11083</v>
      </c>
      <c r="E18" s="25">
        <v>859244000</v>
      </c>
      <c r="F18" s="25">
        <v>9767</v>
      </c>
      <c r="G18" s="25">
        <v>771105900</v>
      </c>
      <c r="H18" s="25">
        <v>1316</v>
      </c>
      <c r="I18" s="25">
        <v>88138100</v>
      </c>
      <c r="J18" s="25">
        <v>1264</v>
      </c>
      <c r="K18" s="25">
        <v>82544100</v>
      </c>
      <c r="L18" s="25">
        <v>0</v>
      </c>
      <c r="M18" s="25">
        <v>0</v>
      </c>
      <c r="N18" s="25">
        <v>17</v>
      </c>
      <c r="O18" s="25">
        <v>850800</v>
      </c>
      <c r="P18" s="25">
        <v>11048</v>
      </c>
      <c r="Q18" s="25">
        <v>854500800</v>
      </c>
      <c r="R18" s="25">
        <v>0</v>
      </c>
      <c r="S18" s="25">
        <v>0</v>
      </c>
      <c r="T18" s="25">
        <v>0</v>
      </c>
      <c r="U18" s="25">
        <v>0</v>
      </c>
      <c r="V18" s="25">
        <v>35</v>
      </c>
      <c r="W18" s="25">
        <v>4743200</v>
      </c>
      <c r="X18" s="39">
        <v>99.447979852055994</v>
      </c>
      <c r="Y18" s="39">
        <v>99.456925646962134</v>
      </c>
      <c r="Z18" s="39">
        <v>89.742366545474866</v>
      </c>
      <c r="AA18" s="39">
        <v>89.631835272055937</v>
      </c>
      <c r="AB18" s="451"/>
      <c r="AC18" s="68"/>
      <c r="AD18" s="240"/>
    </row>
    <row r="19" spans="2:30" ht="15" customHeight="1">
      <c r="B19" s="7" t="s">
        <v>72</v>
      </c>
      <c r="C19" s="19" t="s">
        <v>71</v>
      </c>
      <c r="D19" s="25">
        <v>80</v>
      </c>
      <c r="E19" s="25">
        <v>11043830</v>
      </c>
      <c r="F19" s="25">
        <v>0</v>
      </c>
      <c r="G19" s="25">
        <v>0</v>
      </c>
      <c r="H19" s="25">
        <v>80</v>
      </c>
      <c r="I19" s="25">
        <v>11043830</v>
      </c>
      <c r="J19" s="25">
        <v>39</v>
      </c>
      <c r="K19" s="25">
        <v>4415100</v>
      </c>
      <c r="L19" s="25">
        <v>1</v>
      </c>
      <c r="M19" s="25">
        <v>65000</v>
      </c>
      <c r="N19" s="25">
        <v>0</v>
      </c>
      <c r="O19" s="25">
        <v>0</v>
      </c>
      <c r="P19" s="25">
        <v>40</v>
      </c>
      <c r="Q19" s="25">
        <v>4480100</v>
      </c>
      <c r="R19" s="25">
        <v>0</v>
      </c>
      <c r="S19" s="25">
        <v>0</v>
      </c>
      <c r="T19" s="25">
        <v>2</v>
      </c>
      <c r="U19" s="25">
        <v>96900</v>
      </c>
      <c r="V19" s="25">
        <v>38</v>
      </c>
      <c r="W19" s="25">
        <v>6466830</v>
      </c>
      <c r="X19" s="39">
        <v>40.566542585316867</v>
      </c>
      <c r="Y19" s="39">
        <v>33.273745510981819</v>
      </c>
      <c r="Z19" s="39">
        <v>0</v>
      </c>
      <c r="AA19" s="39">
        <v>0</v>
      </c>
      <c r="AB19" s="451"/>
      <c r="AC19" s="68"/>
      <c r="AD19" s="240"/>
    </row>
    <row r="20" spans="2:30" ht="15" customHeight="1">
      <c r="B20" s="8"/>
      <c r="C20" s="19" t="s">
        <v>25</v>
      </c>
      <c r="D20" s="25">
        <v>11163</v>
      </c>
      <c r="E20" s="25">
        <v>870287830</v>
      </c>
      <c r="F20" s="25">
        <v>9767</v>
      </c>
      <c r="G20" s="25">
        <v>771105900</v>
      </c>
      <c r="H20" s="25">
        <v>1396</v>
      </c>
      <c r="I20" s="25">
        <v>99181930</v>
      </c>
      <c r="J20" s="25">
        <v>1303</v>
      </c>
      <c r="K20" s="25">
        <v>86959200</v>
      </c>
      <c r="L20" s="25">
        <v>1</v>
      </c>
      <c r="M20" s="25">
        <v>65000</v>
      </c>
      <c r="N20" s="25">
        <v>17</v>
      </c>
      <c r="O20" s="25">
        <v>850800</v>
      </c>
      <c r="P20" s="25">
        <v>11088</v>
      </c>
      <c r="Q20" s="25">
        <v>858980900</v>
      </c>
      <c r="R20" s="25">
        <v>0</v>
      </c>
      <c r="S20" s="25">
        <v>0</v>
      </c>
      <c r="T20" s="25">
        <v>2</v>
      </c>
      <c r="U20" s="25">
        <v>96900</v>
      </c>
      <c r="V20" s="25">
        <v>73</v>
      </c>
      <c r="W20" s="25">
        <v>11210030</v>
      </c>
      <c r="X20" s="39">
        <v>98.700782705418277</v>
      </c>
      <c r="Y20" s="39">
        <v>98.326230220192485</v>
      </c>
      <c r="Z20" s="39">
        <v>0</v>
      </c>
      <c r="AA20" s="39">
        <v>0</v>
      </c>
      <c r="AB20" s="451"/>
      <c r="AC20" s="68"/>
      <c r="AD20" s="240"/>
    </row>
    <row r="21" spans="2:30" ht="15" customHeight="1">
      <c r="B21" s="6"/>
      <c r="C21" s="19" t="s">
        <v>69</v>
      </c>
      <c r="D21" s="25">
        <v>14262</v>
      </c>
      <c r="E21" s="25">
        <v>21095710500</v>
      </c>
      <c r="F21" s="25">
        <v>12909</v>
      </c>
      <c r="G21" s="25">
        <v>20902265011</v>
      </c>
      <c r="H21" s="25">
        <v>1353</v>
      </c>
      <c r="I21" s="25">
        <v>193445489</v>
      </c>
      <c r="J21" s="25">
        <v>1322</v>
      </c>
      <c r="K21" s="25">
        <v>178024531</v>
      </c>
      <c r="L21" s="25">
        <v>1</v>
      </c>
      <c r="M21" s="25">
        <v>354062</v>
      </c>
      <c r="N21" s="25">
        <v>1</v>
      </c>
      <c r="O21" s="25">
        <v>78100</v>
      </c>
      <c r="P21" s="25">
        <v>14233</v>
      </c>
      <c r="Q21" s="25">
        <v>21080721704</v>
      </c>
      <c r="R21" s="25">
        <v>0</v>
      </c>
      <c r="S21" s="25">
        <v>0</v>
      </c>
      <c r="T21" s="25">
        <v>1</v>
      </c>
      <c r="U21" s="25">
        <v>54400</v>
      </c>
      <c r="V21" s="25">
        <v>28</v>
      </c>
      <c r="W21" s="25">
        <v>14934396</v>
      </c>
      <c r="X21" s="39">
        <v>99.928948607822434</v>
      </c>
      <c r="Y21" s="39">
        <v>97.711174769646576</v>
      </c>
      <c r="Z21" s="39">
        <v>99.083010316244142</v>
      </c>
      <c r="AA21" s="39">
        <v>96.002323029931375</v>
      </c>
      <c r="AB21" s="451"/>
      <c r="AC21" s="68"/>
      <c r="AD21" s="240"/>
    </row>
    <row r="22" spans="2:30" ht="15" customHeight="1">
      <c r="B22" s="7" t="s">
        <v>73</v>
      </c>
      <c r="C22" s="19" t="s">
        <v>71</v>
      </c>
      <c r="D22" s="25">
        <v>120</v>
      </c>
      <c r="E22" s="25">
        <v>171006422</v>
      </c>
      <c r="F22" s="25">
        <v>0</v>
      </c>
      <c r="G22" s="25">
        <v>0</v>
      </c>
      <c r="H22" s="25">
        <v>120</v>
      </c>
      <c r="I22" s="25">
        <v>171006422</v>
      </c>
      <c r="J22" s="25">
        <v>74</v>
      </c>
      <c r="K22" s="25">
        <v>165037975</v>
      </c>
      <c r="L22" s="25">
        <v>1</v>
      </c>
      <c r="M22" s="25">
        <v>126561</v>
      </c>
      <c r="N22" s="25">
        <v>2</v>
      </c>
      <c r="O22" s="25">
        <v>323750</v>
      </c>
      <c r="P22" s="25">
        <v>77</v>
      </c>
      <c r="Q22" s="25">
        <v>165488286</v>
      </c>
      <c r="R22" s="25">
        <v>0</v>
      </c>
      <c r="S22" s="25">
        <v>0</v>
      </c>
      <c r="T22" s="25">
        <v>8</v>
      </c>
      <c r="U22" s="25">
        <v>348200</v>
      </c>
      <c r="V22" s="25">
        <v>35</v>
      </c>
      <c r="W22" s="25">
        <v>5169936</v>
      </c>
      <c r="X22" s="39">
        <v>96.773141069520776</v>
      </c>
      <c r="Y22" s="39">
        <v>27.561923167681968</v>
      </c>
      <c r="Z22" s="39">
        <v>0</v>
      </c>
      <c r="AA22" s="39">
        <v>0</v>
      </c>
      <c r="AB22" s="451"/>
      <c r="AC22" s="68"/>
      <c r="AD22" s="240"/>
    </row>
    <row r="23" spans="2:30" ht="15" customHeight="1">
      <c r="B23" s="8"/>
      <c r="C23" s="19" t="s">
        <v>25</v>
      </c>
      <c r="D23" s="25">
        <v>14382</v>
      </c>
      <c r="E23" s="25">
        <v>21266716922</v>
      </c>
      <c r="F23" s="25">
        <v>12909</v>
      </c>
      <c r="G23" s="25">
        <v>20902265011</v>
      </c>
      <c r="H23" s="25">
        <v>1473</v>
      </c>
      <c r="I23" s="25">
        <v>364451911</v>
      </c>
      <c r="J23" s="25">
        <v>1396</v>
      </c>
      <c r="K23" s="25">
        <v>343062506</v>
      </c>
      <c r="L23" s="25">
        <v>2</v>
      </c>
      <c r="M23" s="25">
        <v>480623</v>
      </c>
      <c r="N23" s="25">
        <v>3</v>
      </c>
      <c r="O23" s="25">
        <v>401850</v>
      </c>
      <c r="P23" s="25">
        <v>14310</v>
      </c>
      <c r="Q23" s="25">
        <v>21246209990</v>
      </c>
      <c r="R23" s="25">
        <v>0</v>
      </c>
      <c r="S23" s="25">
        <v>0</v>
      </c>
      <c r="T23" s="25">
        <v>9</v>
      </c>
      <c r="U23" s="25">
        <v>402600</v>
      </c>
      <c r="V23" s="25">
        <v>63</v>
      </c>
      <c r="W23" s="25">
        <v>20104332</v>
      </c>
      <c r="X23" s="39">
        <v>99.903572647930503</v>
      </c>
      <c r="Y23" s="39">
        <v>97.672613656234432</v>
      </c>
      <c r="Z23" s="39">
        <v>0</v>
      </c>
      <c r="AA23" s="39">
        <v>0</v>
      </c>
      <c r="AB23" s="451"/>
      <c r="AC23" s="68"/>
      <c r="AD23" s="240"/>
    </row>
    <row r="24" spans="2:30" ht="15" customHeight="1">
      <c r="B24" s="464" t="s">
        <v>144</v>
      </c>
      <c r="C24" s="456" t="s">
        <v>69</v>
      </c>
      <c r="D24" s="25">
        <v>0</v>
      </c>
      <c r="E24" s="25">
        <v>0</v>
      </c>
      <c r="F24" s="25">
        <v>0</v>
      </c>
      <c r="G24" s="25">
        <v>0</v>
      </c>
      <c r="H24" s="25">
        <v>12</v>
      </c>
      <c r="I24" s="25">
        <v>551200</v>
      </c>
      <c r="J24" s="25">
        <v>0</v>
      </c>
      <c r="K24" s="25">
        <v>0</v>
      </c>
      <c r="L24" s="25">
        <v>0</v>
      </c>
      <c r="M24" s="25">
        <v>0</v>
      </c>
      <c r="N24" s="25">
        <v>0</v>
      </c>
      <c r="O24" s="25">
        <v>0</v>
      </c>
      <c r="P24" s="25">
        <v>0</v>
      </c>
      <c r="Q24" s="25">
        <v>0</v>
      </c>
      <c r="R24" s="25">
        <v>0</v>
      </c>
      <c r="S24" s="25">
        <v>0</v>
      </c>
      <c r="T24" s="25">
        <v>0</v>
      </c>
      <c r="U24" s="25">
        <v>0</v>
      </c>
      <c r="V24" s="25">
        <v>0</v>
      </c>
      <c r="W24" s="25">
        <v>0</v>
      </c>
      <c r="X24" s="39">
        <v>0</v>
      </c>
      <c r="Y24" s="39">
        <v>0</v>
      </c>
      <c r="Z24" s="39">
        <v>0</v>
      </c>
      <c r="AA24" s="39">
        <v>0</v>
      </c>
      <c r="AB24" s="539"/>
      <c r="AC24" s="541"/>
      <c r="AD24" s="240"/>
    </row>
    <row r="25" spans="2:30" ht="15" customHeight="1">
      <c r="B25" s="465"/>
      <c r="C25" s="456"/>
      <c r="D25" s="25">
        <v>12955</v>
      </c>
      <c r="E25" s="25">
        <v>1577990600</v>
      </c>
      <c r="F25" s="25">
        <v>11504</v>
      </c>
      <c r="G25" s="25">
        <v>1446265250</v>
      </c>
      <c r="H25" s="25">
        <v>1451</v>
      </c>
      <c r="I25" s="25">
        <v>131725350</v>
      </c>
      <c r="J25" s="25">
        <v>1340</v>
      </c>
      <c r="K25" s="25">
        <v>120854060</v>
      </c>
      <c r="L25" s="25">
        <v>0</v>
      </c>
      <c r="M25" s="25">
        <v>0</v>
      </c>
      <c r="N25" s="25">
        <v>11</v>
      </c>
      <c r="O25" s="25">
        <v>397559</v>
      </c>
      <c r="P25" s="25">
        <v>12855</v>
      </c>
      <c r="Q25" s="25">
        <v>1567516869</v>
      </c>
      <c r="R25" s="25">
        <v>0</v>
      </c>
      <c r="S25" s="25">
        <v>0</v>
      </c>
      <c r="T25" s="25">
        <v>0</v>
      </c>
      <c r="U25" s="25">
        <v>0</v>
      </c>
      <c r="V25" s="25">
        <v>100</v>
      </c>
      <c r="W25" s="25">
        <v>10473731</v>
      </c>
      <c r="X25" s="39">
        <v>99.336261508782115</v>
      </c>
      <c r="Y25" s="39">
        <v>98.393217433176233</v>
      </c>
      <c r="Z25" s="39">
        <v>91.652336205298056</v>
      </c>
      <c r="AA25" s="39">
        <v>92.690385678016412</v>
      </c>
      <c r="AB25" s="542"/>
      <c r="AC25" s="541"/>
      <c r="AD25" s="240"/>
    </row>
    <row r="26" spans="2:30" ht="15" customHeight="1">
      <c r="B26" s="465"/>
      <c r="C26" s="19" t="s">
        <v>139</v>
      </c>
      <c r="D26" s="25">
        <v>308</v>
      </c>
      <c r="E26" s="25">
        <v>114420424</v>
      </c>
      <c r="F26" s="25">
        <v>0</v>
      </c>
      <c r="G26" s="25">
        <v>0</v>
      </c>
      <c r="H26" s="25">
        <v>308</v>
      </c>
      <c r="I26" s="25">
        <v>114420424</v>
      </c>
      <c r="J26" s="25">
        <v>57</v>
      </c>
      <c r="K26" s="25">
        <v>12189316</v>
      </c>
      <c r="L26" s="25">
        <v>0</v>
      </c>
      <c r="M26" s="25">
        <v>0</v>
      </c>
      <c r="N26" s="25">
        <v>7</v>
      </c>
      <c r="O26" s="25">
        <v>368859</v>
      </c>
      <c r="P26" s="25">
        <v>64</v>
      </c>
      <c r="Q26" s="25">
        <v>12558175</v>
      </c>
      <c r="R26" s="25">
        <v>0</v>
      </c>
      <c r="S26" s="25">
        <v>0</v>
      </c>
      <c r="T26" s="25">
        <v>15</v>
      </c>
      <c r="U26" s="25">
        <v>25831327</v>
      </c>
      <c r="V26" s="25">
        <v>229</v>
      </c>
      <c r="W26" s="25">
        <v>76030922</v>
      </c>
      <c r="X26" s="39">
        <v>10.97546623319627</v>
      </c>
      <c r="Y26" s="39">
        <v>11.244436314504219</v>
      </c>
      <c r="Z26" s="39">
        <v>0</v>
      </c>
      <c r="AA26" s="46">
        <v>0</v>
      </c>
      <c r="AB26" s="451"/>
      <c r="AC26" s="541"/>
      <c r="AD26" s="240"/>
    </row>
    <row r="27" spans="2:30" ht="15" customHeight="1">
      <c r="B27" s="466"/>
      <c r="C27" s="19" t="s">
        <v>25</v>
      </c>
      <c r="D27" s="25">
        <v>13263</v>
      </c>
      <c r="E27" s="25">
        <v>1692411024</v>
      </c>
      <c r="F27" s="25">
        <v>11504</v>
      </c>
      <c r="G27" s="25">
        <v>1446265250</v>
      </c>
      <c r="H27" s="25">
        <v>1759</v>
      </c>
      <c r="I27" s="25">
        <v>246145774</v>
      </c>
      <c r="J27" s="25">
        <v>1397</v>
      </c>
      <c r="K27" s="25">
        <v>133043376</v>
      </c>
      <c r="L27" s="25">
        <v>0</v>
      </c>
      <c r="M27" s="25">
        <v>0</v>
      </c>
      <c r="N27" s="25">
        <v>18</v>
      </c>
      <c r="O27" s="25">
        <v>766418</v>
      </c>
      <c r="P27" s="25">
        <v>12919</v>
      </c>
      <c r="Q27" s="25">
        <v>1580075044</v>
      </c>
      <c r="R27" s="25">
        <v>0</v>
      </c>
      <c r="S27" s="25">
        <v>0</v>
      </c>
      <c r="T27" s="25">
        <v>15</v>
      </c>
      <c r="U27" s="25">
        <v>25831327</v>
      </c>
      <c r="V27" s="25">
        <v>329</v>
      </c>
      <c r="W27" s="25">
        <v>86504653</v>
      </c>
      <c r="X27" s="39">
        <v>93.362370109449259</v>
      </c>
      <c r="Y27" s="39">
        <v>93.089893318486673</v>
      </c>
      <c r="Z27" s="39">
        <v>0</v>
      </c>
      <c r="AA27" s="39">
        <v>0</v>
      </c>
      <c r="AB27" s="451"/>
      <c r="AC27" s="541"/>
      <c r="AD27" s="240"/>
    </row>
    <row r="28" spans="2:30" ht="15" customHeight="1">
      <c r="B28" s="6"/>
      <c r="C28" s="19" t="s">
        <v>69</v>
      </c>
      <c r="D28" s="25">
        <v>738</v>
      </c>
      <c r="E28" s="25">
        <v>1128435498</v>
      </c>
      <c r="F28" s="25">
        <v>735</v>
      </c>
      <c r="G28" s="25">
        <v>1128429384</v>
      </c>
      <c r="H28" s="25">
        <v>3</v>
      </c>
      <c r="I28" s="25">
        <v>6114</v>
      </c>
      <c r="J28" s="25">
        <v>3</v>
      </c>
      <c r="K28" s="25">
        <v>6114</v>
      </c>
      <c r="L28" s="25">
        <v>0</v>
      </c>
      <c r="M28" s="25">
        <v>0</v>
      </c>
      <c r="N28" s="25">
        <v>0</v>
      </c>
      <c r="O28" s="25">
        <v>0</v>
      </c>
      <c r="P28" s="25">
        <v>738</v>
      </c>
      <c r="Q28" s="25">
        <v>1128435498</v>
      </c>
      <c r="R28" s="25">
        <v>0</v>
      </c>
      <c r="S28" s="25">
        <v>0</v>
      </c>
      <c r="T28" s="25">
        <v>0</v>
      </c>
      <c r="U28" s="25">
        <v>0</v>
      </c>
      <c r="V28" s="25">
        <v>0</v>
      </c>
      <c r="W28" s="25">
        <v>0</v>
      </c>
      <c r="X28" s="39">
        <v>100</v>
      </c>
      <c r="Y28" s="39">
        <v>100</v>
      </c>
      <c r="Z28" s="39">
        <v>99.99</v>
      </c>
      <c r="AA28" s="39">
        <v>99.99</v>
      </c>
      <c r="AB28" s="451"/>
      <c r="AC28" s="68"/>
      <c r="AD28" s="240"/>
    </row>
    <row r="29" spans="2:30" ht="15" customHeight="1">
      <c r="B29" s="7" t="s">
        <v>74</v>
      </c>
      <c r="C29" s="19" t="s">
        <v>71</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39">
        <v>0</v>
      </c>
      <c r="Y29" s="39">
        <v>0</v>
      </c>
      <c r="Z29" s="39">
        <v>0</v>
      </c>
      <c r="AA29" s="39">
        <v>0</v>
      </c>
      <c r="AB29" s="451"/>
      <c r="AC29" s="68"/>
      <c r="AD29" s="240"/>
    </row>
    <row r="30" spans="2:30" ht="15" customHeight="1">
      <c r="B30" s="8"/>
      <c r="C30" s="19" t="s">
        <v>25</v>
      </c>
      <c r="D30" s="25">
        <v>738</v>
      </c>
      <c r="E30" s="25">
        <v>1128435498</v>
      </c>
      <c r="F30" s="25">
        <v>735</v>
      </c>
      <c r="G30" s="25">
        <v>1128429384</v>
      </c>
      <c r="H30" s="25">
        <v>3</v>
      </c>
      <c r="I30" s="25">
        <v>6114</v>
      </c>
      <c r="J30" s="25">
        <v>3</v>
      </c>
      <c r="K30" s="25">
        <v>6114</v>
      </c>
      <c r="L30" s="25">
        <v>0</v>
      </c>
      <c r="M30" s="25">
        <v>0</v>
      </c>
      <c r="N30" s="25">
        <v>0</v>
      </c>
      <c r="O30" s="25">
        <v>0</v>
      </c>
      <c r="P30" s="25">
        <v>738</v>
      </c>
      <c r="Q30" s="25">
        <v>1128435498</v>
      </c>
      <c r="R30" s="25">
        <v>0</v>
      </c>
      <c r="S30" s="25">
        <v>0</v>
      </c>
      <c r="T30" s="25">
        <v>0</v>
      </c>
      <c r="U30" s="25">
        <v>0</v>
      </c>
      <c r="V30" s="25">
        <v>0</v>
      </c>
      <c r="W30" s="25">
        <v>0</v>
      </c>
      <c r="X30" s="39">
        <v>100</v>
      </c>
      <c r="Y30" s="39">
        <v>100</v>
      </c>
      <c r="Z30" s="39">
        <v>0</v>
      </c>
      <c r="AA30" s="39">
        <v>0</v>
      </c>
      <c r="AB30" s="451"/>
      <c r="AC30" s="68"/>
      <c r="AD30" s="240"/>
    </row>
    <row r="31" spans="2:30" ht="15" customHeight="1">
      <c r="B31" s="459" t="s">
        <v>88</v>
      </c>
      <c r="C31" s="19" t="s">
        <v>69</v>
      </c>
      <c r="D31" s="25">
        <v>158</v>
      </c>
      <c r="E31" s="25">
        <v>156632800</v>
      </c>
      <c r="F31" s="25">
        <v>154</v>
      </c>
      <c r="G31" s="25">
        <v>153041650</v>
      </c>
      <c r="H31" s="25">
        <v>4</v>
      </c>
      <c r="I31" s="25">
        <v>3591150</v>
      </c>
      <c r="J31" s="25">
        <v>4</v>
      </c>
      <c r="K31" s="25">
        <v>3591150</v>
      </c>
      <c r="L31" s="25">
        <v>0</v>
      </c>
      <c r="M31" s="25">
        <v>0</v>
      </c>
      <c r="N31" s="25">
        <v>0</v>
      </c>
      <c r="O31" s="25">
        <v>0</v>
      </c>
      <c r="P31" s="25">
        <v>158</v>
      </c>
      <c r="Q31" s="25">
        <v>156632800</v>
      </c>
      <c r="R31" s="25">
        <v>0</v>
      </c>
      <c r="S31" s="25">
        <v>0</v>
      </c>
      <c r="T31" s="25">
        <v>0</v>
      </c>
      <c r="U31" s="25">
        <v>0</v>
      </c>
      <c r="V31" s="25">
        <v>0</v>
      </c>
      <c r="W31" s="25">
        <v>0</v>
      </c>
      <c r="X31" s="39">
        <v>100</v>
      </c>
      <c r="Y31" s="39">
        <v>100</v>
      </c>
      <c r="Z31" s="39">
        <v>97.707280978185921</v>
      </c>
      <c r="AA31" s="39">
        <v>99.99</v>
      </c>
      <c r="AB31" s="451"/>
      <c r="AC31" s="68"/>
      <c r="AD31" s="240"/>
    </row>
    <row r="32" spans="2:30" ht="15" customHeight="1">
      <c r="B32" s="460"/>
      <c r="C32" s="19" t="s">
        <v>71</v>
      </c>
      <c r="D32" s="25">
        <v>0</v>
      </c>
      <c r="E32" s="25">
        <v>0</v>
      </c>
      <c r="F32" s="25">
        <v>0</v>
      </c>
      <c r="G32" s="25">
        <v>0</v>
      </c>
      <c r="H32" s="25">
        <v>0</v>
      </c>
      <c r="I32" s="25">
        <v>0</v>
      </c>
      <c r="J32" s="25">
        <v>0</v>
      </c>
      <c r="K32" s="25">
        <v>0</v>
      </c>
      <c r="L32" s="25">
        <v>0</v>
      </c>
      <c r="M32" s="25">
        <v>0</v>
      </c>
      <c r="N32" s="25">
        <v>0</v>
      </c>
      <c r="O32" s="25">
        <v>0</v>
      </c>
      <c r="P32" s="25">
        <v>0</v>
      </c>
      <c r="Q32" s="25">
        <v>0</v>
      </c>
      <c r="R32" s="25">
        <v>0</v>
      </c>
      <c r="S32" s="25">
        <v>0</v>
      </c>
      <c r="T32" s="25">
        <v>0</v>
      </c>
      <c r="U32" s="25">
        <v>0</v>
      </c>
      <c r="V32" s="25">
        <v>0</v>
      </c>
      <c r="W32" s="25">
        <v>0</v>
      </c>
      <c r="X32" s="39">
        <v>0</v>
      </c>
      <c r="Y32" s="39">
        <v>0</v>
      </c>
      <c r="Z32" s="39">
        <v>0</v>
      </c>
      <c r="AA32" s="39">
        <v>0</v>
      </c>
      <c r="AB32" s="451"/>
      <c r="AC32" s="68"/>
      <c r="AD32" s="240"/>
    </row>
    <row r="33" spans="2:30" ht="15" customHeight="1">
      <c r="B33" s="461"/>
      <c r="C33" s="19" t="s">
        <v>25</v>
      </c>
      <c r="D33" s="25">
        <v>158</v>
      </c>
      <c r="E33" s="25">
        <v>156632800</v>
      </c>
      <c r="F33" s="25">
        <v>154</v>
      </c>
      <c r="G33" s="25">
        <v>153041650</v>
      </c>
      <c r="H33" s="25">
        <v>4</v>
      </c>
      <c r="I33" s="25">
        <v>3591150</v>
      </c>
      <c r="J33" s="25">
        <v>4</v>
      </c>
      <c r="K33" s="25">
        <v>3591150</v>
      </c>
      <c r="L33" s="25">
        <v>0</v>
      </c>
      <c r="M33" s="25">
        <v>0</v>
      </c>
      <c r="N33" s="25">
        <v>0</v>
      </c>
      <c r="O33" s="25">
        <v>0</v>
      </c>
      <c r="P33" s="25">
        <v>158</v>
      </c>
      <c r="Q33" s="25">
        <v>156632800</v>
      </c>
      <c r="R33" s="25">
        <v>0</v>
      </c>
      <c r="S33" s="25">
        <v>0</v>
      </c>
      <c r="T33" s="25">
        <v>0</v>
      </c>
      <c r="U33" s="25">
        <v>0</v>
      </c>
      <c r="V33" s="25">
        <v>0</v>
      </c>
      <c r="W33" s="25">
        <v>0</v>
      </c>
      <c r="X33" s="39">
        <v>100</v>
      </c>
      <c r="Y33" s="39">
        <v>100</v>
      </c>
      <c r="Z33" s="39">
        <v>0</v>
      </c>
      <c r="AA33" s="39">
        <v>0</v>
      </c>
      <c r="AB33" s="451"/>
      <c r="AC33" s="68"/>
      <c r="AD33" s="240"/>
    </row>
    <row r="34" spans="2:30" ht="15" customHeight="1">
      <c r="B34" s="9"/>
      <c r="C34" s="456" t="s">
        <v>69</v>
      </c>
      <c r="D34" s="25">
        <v>0</v>
      </c>
      <c r="E34" s="25">
        <v>0</v>
      </c>
      <c r="F34" s="25">
        <v>0</v>
      </c>
      <c r="G34" s="25">
        <v>0</v>
      </c>
      <c r="H34" s="25">
        <v>192</v>
      </c>
      <c r="I34" s="25">
        <v>3229859780</v>
      </c>
      <c r="J34" s="25">
        <v>0</v>
      </c>
      <c r="K34" s="25">
        <v>0</v>
      </c>
      <c r="L34" s="25">
        <v>0</v>
      </c>
      <c r="M34" s="25">
        <v>0</v>
      </c>
      <c r="N34" s="25">
        <v>0</v>
      </c>
      <c r="O34" s="25">
        <v>0</v>
      </c>
      <c r="P34" s="25">
        <v>0</v>
      </c>
      <c r="Q34" s="25">
        <v>0</v>
      </c>
      <c r="R34" s="25">
        <v>0</v>
      </c>
      <c r="S34" s="25">
        <v>0</v>
      </c>
      <c r="T34" s="25">
        <v>0</v>
      </c>
      <c r="U34" s="25">
        <v>0</v>
      </c>
      <c r="V34" s="25">
        <v>0</v>
      </c>
      <c r="W34" s="25">
        <v>0</v>
      </c>
      <c r="X34" s="39">
        <v>0</v>
      </c>
      <c r="Y34" s="39">
        <v>0</v>
      </c>
      <c r="Z34" s="39">
        <v>0</v>
      </c>
      <c r="AA34" s="39">
        <v>0</v>
      </c>
      <c r="AB34" s="490"/>
      <c r="AC34" s="541"/>
      <c r="AD34" s="240"/>
    </row>
    <row r="35" spans="2:30" ht="15" customHeight="1">
      <c r="B35" s="465" t="s">
        <v>76</v>
      </c>
      <c r="C35" s="456"/>
      <c r="D35" s="25">
        <v>1662</v>
      </c>
      <c r="E35" s="25">
        <v>9342631355</v>
      </c>
      <c r="F35" s="25">
        <v>1442</v>
      </c>
      <c r="G35" s="25">
        <v>6009981279</v>
      </c>
      <c r="H35" s="25">
        <v>220</v>
      </c>
      <c r="I35" s="25">
        <v>3332650076</v>
      </c>
      <c r="J35" s="25">
        <v>220</v>
      </c>
      <c r="K35" s="25">
        <v>3332650076</v>
      </c>
      <c r="L35" s="25">
        <v>0</v>
      </c>
      <c r="M35" s="25">
        <v>0</v>
      </c>
      <c r="N35" s="25">
        <v>0</v>
      </c>
      <c r="O35" s="25">
        <v>0</v>
      </c>
      <c r="P35" s="25">
        <v>1662</v>
      </c>
      <c r="Q35" s="25">
        <v>9342631355</v>
      </c>
      <c r="R35" s="25">
        <v>0</v>
      </c>
      <c r="S35" s="25">
        <v>0</v>
      </c>
      <c r="T35" s="25">
        <v>0</v>
      </c>
      <c r="U35" s="25">
        <v>0</v>
      </c>
      <c r="V35" s="25">
        <v>0</v>
      </c>
      <c r="W35" s="25">
        <v>0</v>
      </c>
      <c r="X35" s="39">
        <v>100</v>
      </c>
      <c r="Y35" s="39">
        <v>100</v>
      </c>
      <c r="Z35" s="39">
        <v>64.328571369602116</v>
      </c>
      <c r="AA35" s="39">
        <v>64.814816044621196</v>
      </c>
      <c r="AB35" s="543"/>
      <c r="AC35" s="541"/>
      <c r="AD35" s="240"/>
    </row>
    <row r="36" spans="2:30" ht="15" customHeight="1">
      <c r="B36" s="465"/>
      <c r="C36" s="19" t="s">
        <v>139</v>
      </c>
      <c r="D36" s="25">
        <v>3</v>
      </c>
      <c r="E36" s="25">
        <v>314072</v>
      </c>
      <c r="F36" s="25">
        <v>0</v>
      </c>
      <c r="G36" s="25">
        <v>0</v>
      </c>
      <c r="H36" s="25">
        <v>3</v>
      </c>
      <c r="I36" s="25">
        <v>314072</v>
      </c>
      <c r="J36" s="25">
        <v>0</v>
      </c>
      <c r="K36" s="25">
        <v>0</v>
      </c>
      <c r="L36" s="25">
        <v>0</v>
      </c>
      <c r="M36" s="25">
        <v>0</v>
      </c>
      <c r="N36" s="25">
        <v>0</v>
      </c>
      <c r="O36" s="25">
        <v>0</v>
      </c>
      <c r="P36" s="25">
        <v>0</v>
      </c>
      <c r="Q36" s="25">
        <v>0</v>
      </c>
      <c r="R36" s="25">
        <v>0</v>
      </c>
      <c r="S36" s="25">
        <v>0</v>
      </c>
      <c r="T36" s="25">
        <v>0</v>
      </c>
      <c r="U36" s="25">
        <v>0</v>
      </c>
      <c r="V36" s="25">
        <v>3</v>
      </c>
      <c r="W36" s="25">
        <v>314072</v>
      </c>
      <c r="X36" s="39">
        <v>0</v>
      </c>
      <c r="Y36" s="39">
        <v>0</v>
      </c>
      <c r="Z36" s="39">
        <v>0</v>
      </c>
      <c r="AA36" s="39">
        <v>0</v>
      </c>
      <c r="AB36" s="451"/>
      <c r="AC36" s="541"/>
      <c r="AD36" s="240"/>
    </row>
    <row r="37" spans="2:30" ht="15" customHeight="1">
      <c r="B37" s="10"/>
      <c r="C37" s="19" t="s">
        <v>25</v>
      </c>
      <c r="D37" s="25">
        <v>1665</v>
      </c>
      <c r="E37" s="25">
        <v>9342945427</v>
      </c>
      <c r="F37" s="25">
        <v>1442</v>
      </c>
      <c r="G37" s="25">
        <v>6009981279</v>
      </c>
      <c r="H37" s="25">
        <v>223</v>
      </c>
      <c r="I37" s="25">
        <v>3332964148</v>
      </c>
      <c r="J37" s="25">
        <v>220</v>
      </c>
      <c r="K37" s="25">
        <v>3332650076</v>
      </c>
      <c r="L37" s="25">
        <v>0</v>
      </c>
      <c r="M37" s="25">
        <v>0</v>
      </c>
      <c r="N37" s="25">
        <v>0</v>
      </c>
      <c r="O37" s="25">
        <v>0</v>
      </c>
      <c r="P37" s="25">
        <v>1662</v>
      </c>
      <c r="Q37" s="25">
        <v>9342631355</v>
      </c>
      <c r="R37" s="25">
        <v>0</v>
      </c>
      <c r="S37" s="25">
        <v>0</v>
      </c>
      <c r="T37" s="25">
        <v>0</v>
      </c>
      <c r="U37" s="25">
        <v>0</v>
      </c>
      <c r="V37" s="25">
        <v>3</v>
      </c>
      <c r="W37" s="25">
        <v>314072</v>
      </c>
      <c r="X37" s="39">
        <v>99.99</v>
      </c>
      <c r="Y37" s="39">
        <v>99.99</v>
      </c>
      <c r="Z37" s="39">
        <v>0</v>
      </c>
      <c r="AA37" s="39">
        <v>0</v>
      </c>
      <c r="AB37" s="451"/>
      <c r="AC37" s="541"/>
      <c r="AD37" s="240"/>
    </row>
    <row r="38" spans="2:30" ht="15" customHeight="1">
      <c r="B38" s="6"/>
      <c r="C38" s="19" t="s">
        <v>69</v>
      </c>
      <c r="D38" s="25">
        <v>12616</v>
      </c>
      <c r="E38" s="25">
        <v>669615800</v>
      </c>
      <c r="F38" s="25">
        <v>12616</v>
      </c>
      <c r="G38" s="25">
        <v>669615800</v>
      </c>
      <c r="H38" s="25">
        <v>0</v>
      </c>
      <c r="I38" s="25">
        <v>0</v>
      </c>
      <c r="J38" s="25">
        <v>0</v>
      </c>
      <c r="K38" s="25">
        <v>0</v>
      </c>
      <c r="L38" s="25">
        <v>0</v>
      </c>
      <c r="M38" s="25">
        <v>0</v>
      </c>
      <c r="N38" s="25">
        <v>0</v>
      </c>
      <c r="O38" s="25">
        <v>0</v>
      </c>
      <c r="P38" s="25">
        <v>12616</v>
      </c>
      <c r="Q38" s="25">
        <v>669615800</v>
      </c>
      <c r="R38" s="25">
        <v>0</v>
      </c>
      <c r="S38" s="25">
        <v>0</v>
      </c>
      <c r="T38" s="25">
        <v>0</v>
      </c>
      <c r="U38" s="25">
        <v>0</v>
      </c>
      <c r="V38" s="25">
        <v>0</v>
      </c>
      <c r="W38" s="25">
        <v>0</v>
      </c>
      <c r="X38" s="39">
        <v>100</v>
      </c>
      <c r="Y38" s="39">
        <v>100</v>
      </c>
      <c r="Z38" s="39">
        <v>100</v>
      </c>
      <c r="AA38" s="39">
        <v>99.990059473336544</v>
      </c>
      <c r="AB38" s="451"/>
      <c r="AC38" s="68"/>
      <c r="AD38" s="240"/>
    </row>
    <row r="39" spans="2:30" ht="15" customHeight="1">
      <c r="B39" s="11" t="s">
        <v>105</v>
      </c>
      <c r="C39" s="19" t="s">
        <v>71</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39">
        <v>0</v>
      </c>
      <c r="Y39" s="39">
        <v>0</v>
      </c>
      <c r="Z39" s="39">
        <v>0</v>
      </c>
      <c r="AA39" s="39">
        <v>0</v>
      </c>
      <c r="AB39" s="451"/>
      <c r="AC39" s="68"/>
      <c r="AD39" s="240"/>
    </row>
    <row r="40" spans="2:30" ht="15" customHeight="1">
      <c r="B40" s="8"/>
      <c r="C40" s="19" t="s">
        <v>25</v>
      </c>
      <c r="D40" s="25">
        <v>12616</v>
      </c>
      <c r="E40" s="25">
        <v>669615800</v>
      </c>
      <c r="F40" s="25">
        <v>12616</v>
      </c>
      <c r="G40" s="25">
        <v>669615800</v>
      </c>
      <c r="H40" s="25">
        <v>0</v>
      </c>
      <c r="I40" s="25">
        <v>0</v>
      </c>
      <c r="J40" s="25">
        <v>0</v>
      </c>
      <c r="K40" s="25">
        <v>0</v>
      </c>
      <c r="L40" s="25">
        <v>0</v>
      </c>
      <c r="M40" s="25">
        <v>0</v>
      </c>
      <c r="N40" s="25">
        <v>0</v>
      </c>
      <c r="O40" s="25">
        <v>0</v>
      </c>
      <c r="P40" s="25">
        <v>12616</v>
      </c>
      <c r="Q40" s="25">
        <v>669615800</v>
      </c>
      <c r="R40" s="25">
        <v>0</v>
      </c>
      <c r="S40" s="25">
        <v>0</v>
      </c>
      <c r="T40" s="25">
        <v>0</v>
      </c>
      <c r="U40" s="25">
        <v>0</v>
      </c>
      <c r="V40" s="25">
        <v>0</v>
      </c>
      <c r="W40" s="25">
        <v>0</v>
      </c>
      <c r="X40" s="39">
        <v>100</v>
      </c>
      <c r="Y40" s="39">
        <v>100</v>
      </c>
      <c r="Z40" s="39">
        <v>0</v>
      </c>
      <c r="AA40" s="39">
        <v>0</v>
      </c>
      <c r="AB40" s="451"/>
      <c r="AC40" s="68"/>
      <c r="AD40" s="240"/>
    </row>
    <row r="41" spans="2:30" ht="15" customHeight="1">
      <c r="B41" s="6"/>
      <c r="C41" s="19" t="s">
        <v>69</v>
      </c>
      <c r="D41" s="25">
        <v>402456</v>
      </c>
      <c r="E41" s="25">
        <v>13189054420</v>
      </c>
      <c r="F41" s="25">
        <v>364392</v>
      </c>
      <c r="G41" s="25">
        <v>11801015000</v>
      </c>
      <c r="H41" s="25">
        <v>38064</v>
      </c>
      <c r="I41" s="25">
        <v>1388039420</v>
      </c>
      <c r="J41" s="25">
        <v>37622</v>
      </c>
      <c r="K41" s="25">
        <v>1372800172</v>
      </c>
      <c r="L41" s="25">
        <v>56</v>
      </c>
      <c r="M41" s="25">
        <v>2336510</v>
      </c>
      <c r="N41" s="25">
        <v>267</v>
      </c>
      <c r="O41" s="25">
        <v>8847353</v>
      </c>
      <c r="P41" s="25">
        <v>402337</v>
      </c>
      <c r="Q41" s="25">
        <v>13184999035</v>
      </c>
      <c r="R41" s="25">
        <v>0</v>
      </c>
      <c r="S41" s="25">
        <v>0</v>
      </c>
      <c r="T41" s="25">
        <v>5</v>
      </c>
      <c r="U41" s="25">
        <v>163700</v>
      </c>
      <c r="V41" s="25">
        <v>114</v>
      </c>
      <c r="W41" s="25">
        <v>3891685</v>
      </c>
      <c r="X41" s="39">
        <v>99.969251889704452</v>
      </c>
      <c r="Y41" s="39">
        <v>99.960447069367689</v>
      </c>
      <c r="Z41" s="39">
        <v>89.475823089370493</v>
      </c>
      <c r="AA41" s="39">
        <v>90.444409655092031</v>
      </c>
      <c r="AB41" s="451"/>
      <c r="AC41" s="68"/>
      <c r="AD41" s="240"/>
    </row>
    <row r="42" spans="2:30" ht="15" customHeight="1">
      <c r="B42" s="7" t="s">
        <v>106</v>
      </c>
      <c r="C42" s="19" t="s">
        <v>71</v>
      </c>
      <c r="D42" s="25">
        <v>134</v>
      </c>
      <c r="E42" s="25">
        <v>5175932</v>
      </c>
      <c r="F42" s="25">
        <v>0</v>
      </c>
      <c r="G42" s="25">
        <v>0</v>
      </c>
      <c r="H42" s="25">
        <v>0</v>
      </c>
      <c r="I42" s="25">
        <v>0</v>
      </c>
      <c r="J42" s="25">
        <v>69</v>
      </c>
      <c r="K42" s="25">
        <v>2961676</v>
      </c>
      <c r="L42" s="25">
        <v>0</v>
      </c>
      <c r="M42" s="25">
        <v>34000</v>
      </c>
      <c r="N42" s="25">
        <v>13</v>
      </c>
      <c r="O42" s="25">
        <v>480527</v>
      </c>
      <c r="P42" s="25">
        <v>82</v>
      </c>
      <c r="Q42" s="25">
        <v>3476203</v>
      </c>
      <c r="R42" s="25">
        <v>0</v>
      </c>
      <c r="S42" s="25">
        <v>0</v>
      </c>
      <c r="T42" s="25">
        <v>2</v>
      </c>
      <c r="U42" s="25">
        <v>59816</v>
      </c>
      <c r="V42" s="25">
        <v>50</v>
      </c>
      <c r="W42" s="25">
        <v>1639913</v>
      </c>
      <c r="X42" s="39">
        <v>67.160909378253038</v>
      </c>
      <c r="Y42" s="39">
        <v>0</v>
      </c>
      <c r="Z42" s="39">
        <v>0</v>
      </c>
      <c r="AA42" s="39">
        <v>0</v>
      </c>
      <c r="AB42" s="451"/>
      <c r="AC42" s="68"/>
      <c r="AD42" s="240"/>
    </row>
    <row r="43" spans="2:30" ht="15" customHeight="1">
      <c r="B43" s="8"/>
      <c r="C43" s="19" t="s">
        <v>25</v>
      </c>
      <c r="D43" s="25">
        <v>402590</v>
      </c>
      <c r="E43" s="25">
        <v>13194230352</v>
      </c>
      <c r="F43" s="25">
        <v>364392</v>
      </c>
      <c r="G43" s="25">
        <v>11801015000</v>
      </c>
      <c r="H43" s="25">
        <v>38064</v>
      </c>
      <c r="I43" s="25">
        <v>1388039420</v>
      </c>
      <c r="J43" s="25">
        <v>37691</v>
      </c>
      <c r="K43" s="25">
        <v>1375761848</v>
      </c>
      <c r="L43" s="25">
        <v>56</v>
      </c>
      <c r="M43" s="25">
        <v>2370510</v>
      </c>
      <c r="N43" s="25">
        <v>280</v>
      </c>
      <c r="O43" s="25">
        <v>9327880</v>
      </c>
      <c r="P43" s="25">
        <v>402419</v>
      </c>
      <c r="Q43" s="25">
        <v>13188475238</v>
      </c>
      <c r="R43" s="25">
        <v>0</v>
      </c>
      <c r="S43" s="25">
        <v>0</v>
      </c>
      <c r="T43" s="25">
        <v>7</v>
      </c>
      <c r="U43" s="25">
        <v>223516</v>
      </c>
      <c r="V43" s="25">
        <v>164</v>
      </c>
      <c r="W43" s="25">
        <v>5531598</v>
      </c>
      <c r="X43" s="39">
        <v>99.956381586144374</v>
      </c>
      <c r="Y43" s="39">
        <v>99.960447069367689</v>
      </c>
      <c r="Z43" s="39">
        <v>0</v>
      </c>
      <c r="AA43" s="39">
        <v>0</v>
      </c>
      <c r="AB43" s="451"/>
      <c r="AC43" s="68"/>
      <c r="AD43" s="240"/>
    </row>
    <row r="44" spans="2:30" ht="15" customHeight="1">
      <c r="B44" s="6"/>
      <c r="C44" s="19" t="s">
        <v>69</v>
      </c>
      <c r="D44" s="25">
        <v>127</v>
      </c>
      <c r="E44" s="25">
        <v>8466900</v>
      </c>
      <c r="F44" s="25">
        <v>125</v>
      </c>
      <c r="G44" s="25">
        <v>8285300</v>
      </c>
      <c r="H44" s="25">
        <v>2</v>
      </c>
      <c r="I44" s="25">
        <v>181600</v>
      </c>
      <c r="J44" s="25">
        <v>2</v>
      </c>
      <c r="K44" s="25">
        <v>181600</v>
      </c>
      <c r="L44" s="25">
        <v>0</v>
      </c>
      <c r="M44" s="25">
        <v>0</v>
      </c>
      <c r="N44" s="25">
        <v>0</v>
      </c>
      <c r="O44" s="25">
        <v>0</v>
      </c>
      <c r="P44" s="25">
        <v>127</v>
      </c>
      <c r="Q44" s="25">
        <v>8466900</v>
      </c>
      <c r="R44" s="25">
        <v>0</v>
      </c>
      <c r="S44" s="25">
        <v>0</v>
      </c>
      <c r="T44" s="25">
        <v>0</v>
      </c>
      <c r="U44" s="25">
        <v>0</v>
      </c>
      <c r="V44" s="25">
        <v>0</v>
      </c>
      <c r="W44" s="25">
        <v>0</v>
      </c>
      <c r="X44" s="39">
        <v>100</v>
      </c>
      <c r="Y44" s="39">
        <v>97.20652423615897</v>
      </c>
      <c r="Z44" s="39">
        <v>97.855177219525444</v>
      </c>
      <c r="AA44" s="39">
        <v>97.20652423615897</v>
      </c>
      <c r="AB44" s="451"/>
      <c r="AC44" s="68"/>
      <c r="AD44" s="240"/>
    </row>
    <row r="45" spans="2:30" ht="15" customHeight="1">
      <c r="B45" s="7" t="s">
        <v>16</v>
      </c>
      <c r="C45" s="19" t="s">
        <v>71</v>
      </c>
      <c r="D45" s="25">
        <v>5</v>
      </c>
      <c r="E45" s="25">
        <v>470800</v>
      </c>
      <c r="F45" s="25">
        <v>0</v>
      </c>
      <c r="G45" s="25">
        <v>0</v>
      </c>
      <c r="H45" s="25">
        <v>5</v>
      </c>
      <c r="I45" s="25">
        <v>470800</v>
      </c>
      <c r="J45" s="25">
        <v>0</v>
      </c>
      <c r="K45" s="25">
        <v>0</v>
      </c>
      <c r="L45" s="25">
        <v>1</v>
      </c>
      <c r="M45" s="25">
        <v>210700</v>
      </c>
      <c r="N45" s="25">
        <v>0</v>
      </c>
      <c r="O45" s="25">
        <v>0</v>
      </c>
      <c r="P45" s="25">
        <v>1</v>
      </c>
      <c r="Q45" s="25">
        <v>210700</v>
      </c>
      <c r="R45" s="25">
        <v>0</v>
      </c>
      <c r="S45" s="25">
        <v>0</v>
      </c>
      <c r="T45" s="25">
        <v>0</v>
      </c>
      <c r="U45" s="25">
        <v>0</v>
      </c>
      <c r="V45" s="25">
        <v>4</v>
      </c>
      <c r="W45" s="25">
        <v>260100</v>
      </c>
      <c r="X45" s="39">
        <v>44.753610875106205</v>
      </c>
      <c r="Y45" s="39">
        <v>35.055350553505541</v>
      </c>
      <c r="Z45" s="39">
        <v>0</v>
      </c>
      <c r="AA45" s="39">
        <v>0</v>
      </c>
      <c r="AB45" s="451"/>
      <c r="AC45" s="68"/>
      <c r="AD45" s="240"/>
    </row>
    <row r="46" spans="2:30" ht="15" customHeight="1">
      <c r="B46" s="8"/>
      <c r="C46" s="19" t="s">
        <v>25</v>
      </c>
      <c r="D46" s="25">
        <v>132</v>
      </c>
      <c r="E46" s="25">
        <v>8937700</v>
      </c>
      <c r="F46" s="25">
        <v>125</v>
      </c>
      <c r="G46" s="25">
        <v>8285300</v>
      </c>
      <c r="H46" s="25">
        <v>7</v>
      </c>
      <c r="I46" s="25">
        <v>652400</v>
      </c>
      <c r="J46" s="25">
        <v>2</v>
      </c>
      <c r="K46" s="25">
        <v>181600</v>
      </c>
      <c r="L46" s="25">
        <v>1</v>
      </c>
      <c r="M46" s="25">
        <v>210700</v>
      </c>
      <c r="N46" s="25">
        <v>0</v>
      </c>
      <c r="O46" s="25">
        <v>0</v>
      </c>
      <c r="P46" s="25">
        <v>128</v>
      </c>
      <c r="Q46" s="25">
        <v>8677600</v>
      </c>
      <c r="R46" s="25">
        <v>0</v>
      </c>
      <c r="S46" s="25">
        <v>0</v>
      </c>
      <c r="T46" s="25">
        <v>0</v>
      </c>
      <c r="U46" s="25">
        <v>0</v>
      </c>
      <c r="V46" s="25">
        <v>4</v>
      </c>
      <c r="W46" s="25">
        <v>260100</v>
      </c>
      <c r="X46" s="39">
        <v>97.089855331908666</v>
      </c>
      <c r="Y46" s="39">
        <v>93.564013840830455</v>
      </c>
      <c r="Z46" s="39">
        <v>0</v>
      </c>
      <c r="AA46" s="39">
        <v>0</v>
      </c>
      <c r="AB46" s="451"/>
      <c r="AC46" s="68"/>
      <c r="AD46" s="240"/>
    </row>
    <row r="47" spans="2:30" ht="15" customHeight="1">
      <c r="B47" s="6"/>
      <c r="C47" s="19" t="s">
        <v>69</v>
      </c>
      <c r="D47" s="25">
        <v>122</v>
      </c>
      <c r="E47" s="25">
        <v>1734200</v>
      </c>
      <c r="F47" s="25">
        <v>122</v>
      </c>
      <c r="G47" s="25">
        <v>1734200</v>
      </c>
      <c r="H47" s="25">
        <v>0</v>
      </c>
      <c r="I47" s="25">
        <v>0</v>
      </c>
      <c r="J47" s="25">
        <v>0</v>
      </c>
      <c r="K47" s="25">
        <v>0</v>
      </c>
      <c r="L47" s="25">
        <v>0</v>
      </c>
      <c r="M47" s="25">
        <v>0</v>
      </c>
      <c r="N47" s="25">
        <v>0</v>
      </c>
      <c r="O47" s="25">
        <v>0</v>
      </c>
      <c r="P47" s="25">
        <v>122</v>
      </c>
      <c r="Q47" s="25">
        <v>1734200</v>
      </c>
      <c r="R47" s="25">
        <v>0</v>
      </c>
      <c r="S47" s="25">
        <v>0</v>
      </c>
      <c r="T47" s="25">
        <v>0</v>
      </c>
      <c r="U47" s="25">
        <v>0</v>
      </c>
      <c r="V47" s="25">
        <v>0</v>
      </c>
      <c r="W47" s="25">
        <v>0</v>
      </c>
      <c r="X47" s="39">
        <v>100</v>
      </c>
      <c r="Y47" s="39">
        <v>100</v>
      </c>
      <c r="Z47" s="39">
        <v>100</v>
      </c>
      <c r="AA47" s="39">
        <v>100</v>
      </c>
      <c r="AB47" s="451"/>
      <c r="AC47" s="68"/>
      <c r="AD47" s="240"/>
    </row>
    <row r="48" spans="2:30" ht="15" customHeight="1">
      <c r="B48" s="7" t="s">
        <v>4</v>
      </c>
      <c r="C48" s="19" t="s">
        <v>71</v>
      </c>
      <c r="D48" s="25">
        <v>0</v>
      </c>
      <c r="E48" s="25">
        <v>0</v>
      </c>
      <c r="F48" s="25">
        <v>0</v>
      </c>
      <c r="G48" s="25">
        <v>0</v>
      </c>
      <c r="H48" s="25">
        <v>0</v>
      </c>
      <c r="I48" s="25">
        <v>0</v>
      </c>
      <c r="J48" s="25">
        <v>0</v>
      </c>
      <c r="K48" s="25">
        <v>0</v>
      </c>
      <c r="L48" s="25">
        <v>0</v>
      </c>
      <c r="M48" s="25">
        <v>0</v>
      </c>
      <c r="N48" s="25">
        <v>0</v>
      </c>
      <c r="O48" s="25">
        <v>0</v>
      </c>
      <c r="P48" s="25">
        <v>0</v>
      </c>
      <c r="Q48" s="25">
        <v>0</v>
      </c>
      <c r="R48" s="25">
        <v>0</v>
      </c>
      <c r="S48" s="25">
        <v>0</v>
      </c>
      <c r="T48" s="25">
        <v>0</v>
      </c>
      <c r="U48" s="25">
        <v>0</v>
      </c>
      <c r="V48" s="25">
        <v>0</v>
      </c>
      <c r="W48" s="25">
        <v>0</v>
      </c>
      <c r="X48" s="39">
        <v>0</v>
      </c>
      <c r="Y48" s="39">
        <v>0</v>
      </c>
      <c r="Z48" s="39">
        <v>0</v>
      </c>
      <c r="AA48" s="39">
        <v>0</v>
      </c>
      <c r="AB48" s="451"/>
      <c r="AC48" s="68"/>
      <c r="AD48" s="240"/>
    </row>
    <row r="49" spans="2:30" ht="15" customHeight="1">
      <c r="B49" s="8"/>
      <c r="C49" s="19" t="s">
        <v>25</v>
      </c>
      <c r="D49" s="25">
        <v>122</v>
      </c>
      <c r="E49" s="25">
        <v>1734200</v>
      </c>
      <c r="F49" s="25">
        <v>122</v>
      </c>
      <c r="G49" s="25">
        <v>1734200</v>
      </c>
      <c r="H49" s="25">
        <v>0</v>
      </c>
      <c r="I49" s="25">
        <v>0</v>
      </c>
      <c r="J49" s="25">
        <v>0</v>
      </c>
      <c r="K49" s="25">
        <v>0</v>
      </c>
      <c r="L49" s="25">
        <v>0</v>
      </c>
      <c r="M49" s="25">
        <v>0</v>
      </c>
      <c r="N49" s="25">
        <v>0</v>
      </c>
      <c r="O49" s="25">
        <v>0</v>
      </c>
      <c r="P49" s="25">
        <v>122</v>
      </c>
      <c r="Q49" s="25">
        <v>1734200</v>
      </c>
      <c r="R49" s="25">
        <v>0</v>
      </c>
      <c r="S49" s="25">
        <v>0</v>
      </c>
      <c r="T49" s="25">
        <v>0</v>
      </c>
      <c r="U49" s="25">
        <v>0</v>
      </c>
      <c r="V49" s="25">
        <v>0</v>
      </c>
      <c r="W49" s="25">
        <v>0</v>
      </c>
      <c r="X49" s="39">
        <v>100</v>
      </c>
      <c r="Y49" s="39">
        <v>100</v>
      </c>
      <c r="Z49" s="39">
        <v>0</v>
      </c>
      <c r="AA49" s="39">
        <v>0</v>
      </c>
      <c r="AB49" s="451"/>
      <c r="AC49" s="68"/>
      <c r="AD49" s="240"/>
    </row>
    <row r="50" spans="2:30" ht="15" customHeight="1">
      <c r="B50" s="6"/>
      <c r="C50" s="19" t="s">
        <v>69</v>
      </c>
      <c r="D50" s="25">
        <v>195</v>
      </c>
      <c r="E50" s="25">
        <v>210789039</v>
      </c>
      <c r="F50" s="25">
        <v>192</v>
      </c>
      <c r="G50" s="25">
        <v>210700279</v>
      </c>
      <c r="H50" s="25">
        <v>3</v>
      </c>
      <c r="I50" s="25">
        <v>88760</v>
      </c>
      <c r="J50" s="25">
        <v>3</v>
      </c>
      <c r="K50" s="25">
        <v>88760</v>
      </c>
      <c r="L50" s="25">
        <v>0</v>
      </c>
      <c r="M50" s="25">
        <v>0</v>
      </c>
      <c r="N50" s="25">
        <v>0</v>
      </c>
      <c r="O50" s="25">
        <v>0</v>
      </c>
      <c r="P50" s="25">
        <v>195</v>
      </c>
      <c r="Q50" s="25">
        <v>210789039</v>
      </c>
      <c r="R50" s="25">
        <v>0</v>
      </c>
      <c r="S50" s="25">
        <v>0</v>
      </c>
      <c r="T50" s="25">
        <v>0</v>
      </c>
      <c r="U50" s="25">
        <v>0</v>
      </c>
      <c r="V50" s="25">
        <v>0</v>
      </c>
      <c r="W50" s="25">
        <v>0</v>
      </c>
      <c r="X50" s="39">
        <v>100</v>
      </c>
      <c r="Y50" s="39">
        <v>100</v>
      </c>
      <c r="Z50" s="39">
        <v>99.957891548620807</v>
      </c>
      <c r="AA50" s="39">
        <v>99.420093624623505</v>
      </c>
      <c r="AB50" s="451"/>
      <c r="AC50" s="68"/>
      <c r="AD50" s="240"/>
    </row>
    <row r="51" spans="2:30" ht="15" customHeight="1">
      <c r="B51" s="7" t="s">
        <v>1</v>
      </c>
      <c r="C51" s="19" t="s">
        <v>71</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c r="W51" s="25">
        <v>0</v>
      </c>
      <c r="X51" s="39">
        <v>0</v>
      </c>
      <c r="Y51" s="39">
        <v>0</v>
      </c>
      <c r="Z51" s="39">
        <v>0</v>
      </c>
      <c r="AA51" s="39">
        <v>0</v>
      </c>
      <c r="AB51" s="451"/>
      <c r="AC51" s="68"/>
      <c r="AD51" s="240"/>
    </row>
    <row r="52" spans="2:30" ht="15" customHeight="1">
      <c r="B52" s="8"/>
      <c r="C52" s="19" t="s">
        <v>25</v>
      </c>
      <c r="D52" s="25">
        <v>195</v>
      </c>
      <c r="E52" s="25">
        <v>210789039</v>
      </c>
      <c r="F52" s="25">
        <v>192</v>
      </c>
      <c r="G52" s="25">
        <v>210700279</v>
      </c>
      <c r="H52" s="25">
        <v>3</v>
      </c>
      <c r="I52" s="25">
        <v>88760</v>
      </c>
      <c r="J52" s="25">
        <v>3</v>
      </c>
      <c r="K52" s="25">
        <v>88760</v>
      </c>
      <c r="L52" s="25">
        <v>0</v>
      </c>
      <c r="M52" s="25">
        <v>0</v>
      </c>
      <c r="N52" s="25">
        <v>0</v>
      </c>
      <c r="O52" s="25">
        <v>0</v>
      </c>
      <c r="P52" s="25">
        <v>195</v>
      </c>
      <c r="Q52" s="25">
        <v>210789039</v>
      </c>
      <c r="R52" s="25">
        <v>0</v>
      </c>
      <c r="S52" s="25">
        <v>0</v>
      </c>
      <c r="T52" s="25">
        <v>0</v>
      </c>
      <c r="U52" s="25">
        <v>0</v>
      </c>
      <c r="V52" s="25">
        <v>0</v>
      </c>
      <c r="W52" s="25">
        <v>0</v>
      </c>
      <c r="X52" s="39">
        <v>100</v>
      </c>
      <c r="Y52" s="39">
        <v>100</v>
      </c>
      <c r="Z52" s="39">
        <v>0</v>
      </c>
      <c r="AA52" s="39">
        <v>0</v>
      </c>
      <c r="AB52" s="451"/>
      <c r="AC52" s="68"/>
      <c r="AD52" s="240"/>
    </row>
    <row r="53" spans="2:30" ht="15" customHeight="1">
      <c r="B53" s="12" t="s">
        <v>132</v>
      </c>
      <c r="C53" s="19" t="s">
        <v>71</v>
      </c>
      <c r="D53" s="25">
        <v>9</v>
      </c>
      <c r="E53" s="25">
        <v>1041525</v>
      </c>
      <c r="F53" s="25">
        <v>0</v>
      </c>
      <c r="G53" s="25">
        <v>0</v>
      </c>
      <c r="H53" s="25">
        <v>9</v>
      </c>
      <c r="I53" s="25">
        <v>1041525</v>
      </c>
      <c r="J53" s="25">
        <v>0</v>
      </c>
      <c r="K53" s="25">
        <v>303200</v>
      </c>
      <c r="L53" s="25">
        <v>0</v>
      </c>
      <c r="M53" s="25">
        <v>0</v>
      </c>
      <c r="N53" s="25">
        <v>0</v>
      </c>
      <c r="O53" s="25">
        <v>0</v>
      </c>
      <c r="P53" s="25">
        <v>0</v>
      </c>
      <c r="Q53" s="25">
        <v>303200</v>
      </c>
      <c r="R53" s="25">
        <v>0</v>
      </c>
      <c r="S53" s="25">
        <v>0</v>
      </c>
      <c r="T53" s="25">
        <v>0</v>
      </c>
      <c r="U53" s="25">
        <v>0</v>
      </c>
      <c r="V53" s="25">
        <v>9</v>
      </c>
      <c r="W53" s="25">
        <v>738325</v>
      </c>
      <c r="X53" s="39">
        <v>29.11115911764</v>
      </c>
      <c r="Y53" s="39">
        <v>26.212784045624417</v>
      </c>
      <c r="Z53" s="39">
        <v>0</v>
      </c>
      <c r="AA53" s="39">
        <v>0</v>
      </c>
      <c r="AB53" s="451"/>
      <c r="AC53" s="68"/>
      <c r="AD53" s="240"/>
    </row>
    <row r="54" spans="2:30" ht="15" customHeight="1">
      <c r="B54" s="452" t="s">
        <v>121</v>
      </c>
      <c r="C54" s="19" t="s">
        <v>69</v>
      </c>
      <c r="D54" s="25">
        <v>2</v>
      </c>
      <c r="E54" s="25">
        <v>69000</v>
      </c>
      <c r="F54" s="25">
        <v>2</v>
      </c>
      <c r="G54" s="25">
        <v>69000</v>
      </c>
      <c r="H54" s="25">
        <v>0</v>
      </c>
      <c r="I54" s="25">
        <v>0</v>
      </c>
      <c r="J54" s="25">
        <v>0</v>
      </c>
      <c r="K54" s="25">
        <v>0</v>
      </c>
      <c r="L54" s="25">
        <v>0</v>
      </c>
      <c r="M54" s="25">
        <v>0</v>
      </c>
      <c r="N54" s="25">
        <v>0</v>
      </c>
      <c r="O54" s="25">
        <v>0</v>
      </c>
      <c r="P54" s="25">
        <v>2</v>
      </c>
      <c r="Q54" s="25">
        <v>69000</v>
      </c>
      <c r="R54" s="25">
        <v>0</v>
      </c>
      <c r="S54" s="25">
        <v>0</v>
      </c>
      <c r="T54" s="25">
        <v>0</v>
      </c>
      <c r="U54" s="25">
        <v>0</v>
      </c>
      <c r="V54" s="25">
        <v>0</v>
      </c>
      <c r="W54" s="25">
        <v>0</v>
      </c>
      <c r="X54" s="39">
        <v>100</v>
      </c>
      <c r="Y54" s="39">
        <v>100</v>
      </c>
      <c r="Z54" s="39">
        <v>100</v>
      </c>
      <c r="AA54" s="39">
        <v>51.942941465814066</v>
      </c>
      <c r="AB54" s="451"/>
      <c r="AC54" s="68"/>
      <c r="AD54" s="240"/>
    </row>
    <row r="55" spans="2:30" ht="15" customHeight="1">
      <c r="B55" s="453"/>
      <c r="C55" s="19" t="s">
        <v>71</v>
      </c>
      <c r="D55" s="25">
        <v>366</v>
      </c>
      <c r="E55" s="25">
        <v>13542108</v>
      </c>
      <c r="F55" s="25">
        <v>0</v>
      </c>
      <c r="G55" s="25">
        <v>0</v>
      </c>
      <c r="H55" s="25">
        <v>366</v>
      </c>
      <c r="I55" s="25">
        <v>13542108</v>
      </c>
      <c r="J55" s="25">
        <v>23</v>
      </c>
      <c r="K55" s="25">
        <v>911464</v>
      </c>
      <c r="L55" s="25">
        <v>1</v>
      </c>
      <c r="M55" s="25">
        <v>95535</v>
      </c>
      <c r="N55" s="25">
        <v>13</v>
      </c>
      <c r="O55" s="25">
        <v>507270</v>
      </c>
      <c r="P55" s="25">
        <v>37</v>
      </c>
      <c r="Q55" s="25">
        <v>1514269</v>
      </c>
      <c r="R55" s="25">
        <v>0</v>
      </c>
      <c r="S55" s="25">
        <v>0</v>
      </c>
      <c r="T55" s="25">
        <v>119</v>
      </c>
      <c r="U55" s="25">
        <v>4586955</v>
      </c>
      <c r="V55" s="25">
        <v>210</v>
      </c>
      <c r="W55" s="25">
        <v>7440884</v>
      </c>
      <c r="X55" s="39">
        <v>11.181929726154895</v>
      </c>
      <c r="Y55" s="39">
        <v>23.262659720529623</v>
      </c>
      <c r="Z55" s="39">
        <v>0</v>
      </c>
      <c r="AA55" s="39">
        <v>0</v>
      </c>
      <c r="AB55" s="451"/>
      <c r="AC55" s="68"/>
      <c r="AD55" s="240"/>
    </row>
    <row r="56" spans="2:30" ht="15" customHeight="1">
      <c r="B56" s="454"/>
      <c r="C56" s="20" t="s">
        <v>25</v>
      </c>
      <c r="D56" s="26">
        <v>368</v>
      </c>
      <c r="E56" s="26">
        <v>13611108</v>
      </c>
      <c r="F56" s="26">
        <v>2</v>
      </c>
      <c r="G56" s="26">
        <v>69000</v>
      </c>
      <c r="H56" s="26">
        <v>366</v>
      </c>
      <c r="I56" s="26">
        <v>13542108</v>
      </c>
      <c r="J56" s="26">
        <v>23</v>
      </c>
      <c r="K56" s="26">
        <v>911464</v>
      </c>
      <c r="L56" s="26">
        <v>1</v>
      </c>
      <c r="M56" s="26">
        <v>95535</v>
      </c>
      <c r="N56" s="26">
        <v>13</v>
      </c>
      <c r="O56" s="26">
        <v>507270</v>
      </c>
      <c r="P56" s="26">
        <v>39</v>
      </c>
      <c r="Q56" s="26">
        <v>1583269</v>
      </c>
      <c r="R56" s="26">
        <v>0</v>
      </c>
      <c r="S56" s="26">
        <v>0</v>
      </c>
      <c r="T56" s="26">
        <v>119</v>
      </c>
      <c r="U56" s="26">
        <v>4586955</v>
      </c>
      <c r="V56" s="26">
        <v>210</v>
      </c>
      <c r="W56" s="26">
        <v>7440884</v>
      </c>
      <c r="X56" s="40">
        <v>11.632183066947967</v>
      </c>
      <c r="Y56" s="40">
        <v>23.805898401522395</v>
      </c>
      <c r="Z56" s="40">
        <v>0</v>
      </c>
      <c r="AA56" s="40">
        <v>0</v>
      </c>
      <c r="AB56" s="451"/>
      <c r="AC56" s="68"/>
      <c r="AD56" s="240"/>
    </row>
    <row r="57" spans="2:30" ht="15" customHeight="1">
      <c r="B57" s="7"/>
      <c r="C57" s="455" t="s">
        <v>69</v>
      </c>
      <c r="D57" s="27">
        <v>0</v>
      </c>
      <c r="E57" s="27">
        <v>0</v>
      </c>
      <c r="F57" s="27">
        <v>0</v>
      </c>
      <c r="G57" s="27">
        <v>0</v>
      </c>
      <c r="H57" s="27">
        <v>204</v>
      </c>
      <c r="I57" s="27">
        <v>3230410980</v>
      </c>
      <c r="J57" s="27">
        <v>0</v>
      </c>
      <c r="K57" s="27">
        <v>0</v>
      </c>
      <c r="L57" s="27">
        <v>0</v>
      </c>
      <c r="M57" s="27">
        <v>0</v>
      </c>
      <c r="N57" s="27">
        <v>0</v>
      </c>
      <c r="O57" s="27">
        <v>0</v>
      </c>
      <c r="P57" s="27">
        <v>0</v>
      </c>
      <c r="Q57" s="27">
        <v>0</v>
      </c>
      <c r="R57" s="27">
        <v>0</v>
      </c>
      <c r="S57" s="27">
        <v>0</v>
      </c>
      <c r="T57" s="27">
        <v>0</v>
      </c>
      <c r="U57" s="27">
        <v>0</v>
      </c>
      <c r="V57" s="27">
        <v>0</v>
      </c>
      <c r="W57" s="27">
        <v>0</v>
      </c>
      <c r="X57" s="41">
        <v>0</v>
      </c>
      <c r="Y57" s="41">
        <v>0</v>
      </c>
      <c r="Z57" s="41">
        <v>0</v>
      </c>
      <c r="AA57" s="41">
        <v>0</v>
      </c>
      <c r="AB57" s="451"/>
      <c r="AC57" s="68"/>
      <c r="AD57" s="240"/>
    </row>
    <row r="58" spans="2:30" ht="15" customHeight="1">
      <c r="B58" s="7"/>
      <c r="C58" s="456"/>
      <c r="D58" s="28">
        <v>491651</v>
      </c>
      <c r="E58" s="28">
        <v>51934204836</v>
      </c>
      <c r="F58" s="28">
        <v>446566</v>
      </c>
      <c r="G58" s="28">
        <v>46737864362</v>
      </c>
      <c r="H58" s="28">
        <v>45085</v>
      </c>
      <c r="I58" s="28">
        <v>5196340474</v>
      </c>
      <c r="J58" s="28">
        <v>44336</v>
      </c>
      <c r="K58" s="28">
        <v>5144523654</v>
      </c>
      <c r="L58" s="28">
        <v>57</v>
      </c>
      <c r="M58" s="28">
        <v>2690572</v>
      </c>
      <c r="N58" s="28">
        <v>325</v>
      </c>
      <c r="O58" s="28">
        <v>10793197</v>
      </c>
      <c r="P58" s="28">
        <v>491284</v>
      </c>
      <c r="Q58" s="28">
        <v>51895871785</v>
      </c>
      <c r="R58" s="28">
        <v>0</v>
      </c>
      <c r="S58" s="28">
        <v>0</v>
      </c>
      <c r="T58" s="28">
        <v>12</v>
      </c>
      <c r="U58" s="28">
        <v>320539</v>
      </c>
      <c r="V58" s="28">
        <v>355</v>
      </c>
      <c r="W58" s="28">
        <v>38012512</v>
      </c>
      <c r="X58" s="39">
        <v>99.926189202046999</v>
      </c>
      <c r="Y58" s="39">
        <v>99.012330830245773</v>
      </c>
      <c r="Z58" s="39">
        <v>89.99437751976906</v>
      </c>
      <c r="AA58" s="39">
        <v>88.512405871272904</v>
      </c>
      <c r="AB58" s="451"/>
      <c r="AC58" s="68"/>
      <c r="AD58" s="240"/>
    </row>
    <row r="59" spans="2:30" ht="15" customHeight="1">
      <c r="B59" s="457" t="s">
        <v>130</v>
      </c>
      <c r="C59" s="456" t="s">
        <v>71</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c r="W59" s="25">
        <v>0</v>
      </c>
      <c r="X59" s="39">
        <v>0</v>
      </c>
      <c r="Y59" s="39">
        <v>0</v>
      </c>
      <c r="Z59" s="39">
        <v>0</v>
      </c>
      <c r="AA59" s="39">
        <v>0</v>
      </c>
      <c r="AB59" s="451"/>
      <c r="AC59" s="68"/>
      <c r="AD59" s="240"/>
    </row>
    <row r="60" spans="2:30" ht="15" customHeight="1">
      <c r="B60" s="457"/>
      <c r="C60" s="456"/>
      <c r="D60" s="25">
        <v>1347</v>
      </c>
      <c r="E60" s="25">
        <v>343915362</v>
      </c>
      <c r="F60" s="25">
        <v>0</v>
      </c>
      <c r="G60" s="25">
        <v>0</v>
      </c>
      <c r="H60" s="25">
        <v>1213</v>
      </c>
      <c r="I60" s="25">
        <v>338739430</v>
      </c>
      <c r="J60" s="25">
        <v>397</v>
      </c>
      <c r="K60" s="25">
        <v>207319265</v>
      </c>
      <c r="L60" s="25">
        <v>5</v>
      </c>
      <c r="M60" s="25">
        <v>580596</v>
      </c>
      <c r="N60" s="25">
        <v>46</v>
      </c>
      <c r="O60" s="25">
        <v>2043448</v>
      </c>
      <c r="P60" s="25">
        <v>448</v>
      </c>
      <c r="Q60" s="25">
        <v>209943309</v>
      </c>
      <c r="R60" s="25">
        <v>0</v>
      </c>
      <c r="S60" s="25">
        <v>0</v>
      </c>
      <c r="T60" s="25">
        <v>198</v>
      </c>
      <c r="U60" s="25">
        <v>32334829</v>
      </c>
      <c r="V60" s="25">
        <v>701</v>
      </c>
      <c r="W60" s="25">
        <v>101637224</v>
      </c>
      <c r="X60" s="39">
        <v>61.045051253046381</v>
      </c>
      <c r="Y60" s="39">
        <v>17.173643449327614</v>
      </c>
      <c r="Z60" s="39">
        <v>0</v>
      </c>
      <c r="AA60" s="39">
        <v>0</v>
      </c>
      <c r="AB60" s="451"/>
      <c r="AC60" s="68"/>
      <c r="AD60" s="240"/>
    </row>
    <row r="61" spans="2:30" ht="15" customHeight="1">
      <c r="B61" s="13"/>
      <c r="C61" s="456" t="s">
        <v>25</v>
      </c>
      <c r="D61" s="25">
        <v>0</v>
      </c>
      <c r="E61" s="25">
        <v>0</v>
      </c>
      <c r="F61" s="25">
        <v>0</v>
      </c>
      <c r="G61" s="25">
        <v>0</v>
      </c>
      <c r="H61" s="25">
        <v>204</v>
      </c>
      <c r="I61" s="25">
        <v>3230410980</v>
      </c>
      <c r="J61" s="25">
        <v>0</v>
      </c>
      <c r="K61" s="25">
        <v>0</v>
      </c>
      <c r="L61" s="25">
        <v>0</v>
      </c>
      <c r="M61" s="25">
        <v>0</v>
      </c>
      <c r="N61" s="25">
        <v>0</v>
      </c>
      <c r="O61" s="25">
        <v>0</v>
      </c>
      <c r="P61" s="25">
        <v>0</v>
      </c>
      <c r="Q61" s="25">
        <v>0</v>
      </c>
      <c r="R61" s="25">
        <v>0</v>
      </c>
      <c r="S61" s="25">
        <v>0</v>
      </c>
      <c r="T61" s="25">
        <v>0</v>
      </c>
      <c r="U61" s="25">
        <v>0</v>
      </c>
      <c r="V61" s="25">
        <v>0</v>
      </c>
      <c r="W61" s="25">
        <v>0</v>
      </c>
      <c r="X61" s="39">
        <v>0</v>
      </c>
      <c r="Y61" s="39">
        <v>0</v>
      </c>
      <c r="Z61" s="39">
        <v>0</v>
      </c>
      <c r="AA61" s="39">
        <v>0</v>
      </c>
      <c r="AB61" s="451"/>
      <c r="AC61" s="68"/>
      <c r="AD61" s="240"/>
    </row>
    <row r="62" spans="2:30" ht="15" customHeight="1">
      <c r="B62" s="14"/>
      <c r="C62" s="458"/>
      <c r="D62" s="29">
        <v>492998</v>
      </c>
      <c r="E62" s="29">
        <v>52278120198</v>
      </c>
      <c r="F62" s="29">
        <v>446566</v>
      </c>
      <c r="G62" s="29">
        <v>46737864362</v>
      </c>
      <c r="H62" s="29">
        <v>46298</v>
      </c>
      <c r="I62" s="29">
        <v>5535079904</v>
      </c>
      <c r="J62" s="29">
        <v>44733</v>
      </c>
      <c r="K62" s="29">
        <v>5351842919</v>
      </c>
      <c r="L62" s="29">
        <v>62</v>
      </c>
      <c r="M62" s="29">
        <v>3271168</v>
      </c>
      <c r="N62" s="29">
        <v>371</v>
      </c>
      <c r="O62" s="29">
        <v>12836645</v>
      </c>
      <c r="P62" s="29">
        <v>491732</v>
      </c>
      <c r="Q62" s="29">
        <v>52105815094</v>
      </c>
      <c r="R62" s="29">
        <v>0</v>
      </c>
      <c r="S62" s="29">
        <v>0</v>
      </c>
      <c r="T62" s="29">
        <v>210</v>
      </c>
      <c r="U62" s="29">
        <v>32655368</v>
      </c>
      <c r="V62" s="29">
        <v>1056</v>
      </c>
      <c r="W62" s="29">
        <v>139649736</v>
      </c>
      <c r="X62" s="42">
        <v>99.670406848319331</v>
      </c>
      <c r="Y62" s="42">
        <v>98.733542335090277</v>
      </c>
      <c r="Z62" s="42">
        <v>0</v>
      </c>
      <c r="AA62" s="42">
        <v>0</v>
      </c>
      <c r="AB62" s="451"/>
      <c r="AC62" s="68"/>
      <c r="AD62" s="240"/>
    </row>
    <row r="63" spans="2:30" ht="15" customHeight="1">
      <c r="B63" s="7"/>
      <c r="C63" s="21" t="s">
        <v>69</v>
      </c>
      <c r="D63" s="28">
        <v>3352725</v>
      </c>
      <c r="E63" s="28">
        <v>25728313552</v>
      </c>
      <c r="F63" s="28">
        <v>0</v>
      </c>
      <c r="G63" s="28">
        <v>0</v>
      </c>
      <c r="H63" s="28">
        <v>0</v>
      </c>
      <c r="I63" s="28">
        <v>0</v>
      </c>
      <c r="J63" s="28">
        <v>0</v>
      </c>
      <c r="K63" s="28">
        <v>0</v>
      </c>
      <c r="L63" s="28">
        <v>0</v>
      </c>
      <c r="M63" s="28">
        <v>0</v>
      </c>
      <c r="N63" s="28">
        <v>0</v>
      </c>
      <c r="O63" s="28">
        <v>0</v>
      </c>
      <c r="P63" s="28">
        <v>3332927</v>
      </c>
      <c r="Q63" s="28">
        <v>25502607780</v>
      </c>
      <c r="R63" s="28">
        <v>0</v>
      </c>
      <c r="S63" s="28">
        <v>0</v>
      </c>
      <c r="T63" s="28">
        <v>88</v>
      </c>
      <c r="U63" s="28">
        <v>838893</v>
      </c>
      <c r="V63" s="28">
        <v>19710</v>
      </c>
      <c r="W63" s="28">
        <v>224866879</v>
      </c>
      <c r="X63" s="41">
        <v>99.122733903472451</v>
      </c>
      <c r="Y63" s="41">
        <v>99.258478061596477</v>
      </c>
      <c r="Z63" s="41">
        <v>0</v>
      </c>
      <c r="AA63" s="41">
        <v>0</v>
      </c>
      <c r="AB63" s="451"/>
      <c r="AC63" s="68"/>
      <c r="AD63" s="240"/>
    </row>
    <row r="64" spans="2:30" ht="15" customHeight="1">
      <c r="B64" s="7" t="s">
        <v>77</v>
      </c>
      <c r="C64" s="19" t="s">
        <v>71</v>
      </c>
      <c r="D64" s="30">
        <v>79141</v>
      </c>
      <c r="E64" s="30">
        <v>732391750</v>
      </c>
      <c r="F64" s="30">
        <v>0</v>
      </c>
      <c r="G64" s="30">
        <v>0</v>
      </c>
      <c r="H64" s="30">
        <v>0</v>
      </c>
      <c r="I64" s="30">
        <v>0</v>
      </c>
      <c r="J64" s="30">
        <v>0</v>
      </c>
      <c r="K64" s="30">
        <v>0</v>
      </c>
      <c r="L64" s="30">
        <v>0</v>
      </c>
      <c r="M64" s="30">
        <v>0</v>
      </c>
      <c r="N64" s="30">
        <v>0</v>
      </c>
      <c r="O64" s="30">
        <v>0</v>
      </c>
      <c r="P64" s="30">
        <v>26629</v>
      </c>
      <c r="Q64" s="30">
        <v>177884042</v>
      </c>
      <c r="R64" s="30">
        <v>0</v>
      </c>
      <c r="S64" s="30">
        <v>0</v>
      </c>
      <c r="T64" s="30">
        <v>6572</v>
      </c>
      <c r="U64" s="30">
        <v>64800898</v>
      </c>
      <c r="V64" s="30">
        <v>45940</v>
      </c>
      <c r="W64" s="30">
        <v>489706810</v>
      </c>
      <c r="X64" s="39">
        <v>24.288100186819417</v>
      </c>
      <c r="Y64" s="39">
        <v>28.423779951124146</v>
      </c>
      <c r="Z64" s="39">
        <v>0</v>
      </c>
      <c r="AA64" s="39">
        <v>0</v>
      </c>
      <c r="AB64" s="451"/>
      <c r="AC64" s="68"/>
      <c r="AD64" s="240"/>
    </row>
    <row r="65" spans="2:30" ht="15" customHeight="1">
      <c r="B65" s="8"/>
      <c r="C65" s="19" t="s">
        <v>25</v>
      </c>
      <c r="D65" s="28">
        <v>3431866</v>
      </c>
      <c r="E65" s="28">
        <v>26460705302</v>
      </c>
      <c r="F65" s="28">
        <v>0</v>
      </c>
      <c r="G65" s="28">
        <v>0</v>
      </c>
      <c r="H65" s="28">
        <v>0</v>
      </c>
      <c r="I65" s="28">
        <v>0</v>
      </c>
      <c r="J65" s="28">
        <v>0</v>
      </c>
      <c r="K65" s="28">
        <v>0</v>
      </c>
      <c r="L65" s="28">
        <v>0</v>
      </c>
      <c r="M65" s="28">
        <v>0</v>
      </c>
      <c r="N65" s="28">
        <v>0</v>
      </c>
      <c r="O65" s="28">
        <v>0</v>
      </c>
      <c r="P65" s="28">
        <v>3359556</v>
      </c>
      <c r="Q65" s="28">
        <v>25680491822</v>
      </c>
      <c r="R65" s="28">
        <v>0</v>
      </c>
      <c r="S65" s="28">
        <v>0</v>
      </c>
      <c r="T65" s="28">
        <v>6660</v>
      </c>
      <c r="U65" s="28">
        <v>65639791</v>
      </c>
      <c r="V65" s="28">
        <v>65650</v>
      </c>
      <c r="W65" s="28">
        <v>714573689</v>
      </c>
      <c r="X65" s="39">
        <v>97.051425987722908</v>
      </c>
      <c r="Y65" s="39">
        <v>97.043382942197113</v>
      </c>
      <c r="Z65" s="39">
        <v>0</v>
      </c>
      <c r="AA65" s="39">
        <v>0</v>
      </c>
      <c r="AB65" s="451"/>
      <c r="AC65" s="68"/>
      <c r="AD65" s="240"/>
    </row>
    <row r="66" spans="2:30" ht="15" customHeight="1">
      <c r="B66" s="14" t="s">
        <v>21</v>
      </c>
      <c r="C66" s="22" t="s">
        <v>69</v>
      </c>
      <c r="D66" s="29">
        <v>12</v>
      </c>
      <c r="E66" s="29">
        <v>21847472528</v>
      </c>
      <c r="F66" s="29"/>
      <c r="G66" s="29"/>
      <c r="H66" s="29"/>
      <c r="I66" s="29"/>
      <c r="J66" s="29"/>
      <c r="K66" s="29"/>
      <c r="L66" s="29"/>
      <c r="M66" s="29"/>
      <c r="N66" s="29"/>
      <c r="O66" s="29"/>
      <c r="P66" s="29">
        <v>12</v>
      </c>
      <c r="Q66" s="29">
        <v>21847472528</v>
      </c>
      <c r="R66" s="29"/>
      <c r="S66" s="29"/>
      <c r="T66" s="29"/>
      <c r="U66" s="29"/>
      <c r="V66" s="29"/>
      <c r="W66" s="29"/>
      <c r="X66" s="42">
        <v>100</v>
      </c>
      <c r="Y66" s="42">
        <v>100</v>
      </c>
      <c r="Z66" s="42">
        <v>0</v>
      </c>
      <c r="AA66" s="42">
        <v>0</v>
      </c>
      <c r="AB66" s="451"/>
      <c r="AC66" s="68"/>
      <c r="AD66" s="240"/>
    </row>
    <row r="67" spans="2:30" ht="15" customHeight="1">
      <c r="B67" s="7"/>
      <c r="C67" s="21" t="s">
        <v>69</v>
      </c>
      <c r="D67" s="31">
        <v>3844388</v>
      </c>
      <c r="E67" s="31">
        <v>99509990916</v>
      </c>
      <c r="F67" s="31">
        <v>446566</v>
      </c>
      <c r="G67" s="31">
        <v>46737864362</v>
      </c>
      <c r="H67" s="31">
        <v>45085</v>
      </c>
      <c r="I67" s="31">
        <v>5196340474</v>
      </c>
      <c r="J67" s="31">
        <v>44336</v>
      </c>
      <c r="K67" s="31">
        <v>5144523654</v>
      </c>
      <c r="L67" s="31">
        <v>57</v>
      </c>
      <c r="M67" s="31">
        <v>2690572</v>
      </c>
      <c r="N67" s="31">
        <v>325</v>
      </c>
      <c r="O67" s="31">
        <v>10793197</v>
      </c>
      <c r="P67" s="31">
        <v>3824223</v>
      </c>
      <c r="Q67" s="31">
        <v>99245952093</v>
      </c>
      <c r="R67" s="31">
        <v>0</v>
      </c>
      <c r="S67" s="31">
        <v>0</v>
      </c>
      <c r="T67" s="31">
        <v>100</v>
      </c>
      <c r="U67" s="31">
        <v>1159432</v>
      </c>
      <c r="V67" s="31">
        <v>20065</v>
      </c>
      <c r="W67" s="38">
        <v>262879391</v>
      </c>
      <c r="X67" s="41">
        <v>99.734660991756215</v>
      </c>
      <c r="Y67" s="41">
        <v>99.272853072732886</v>
      </c>
      <c r="Z67" s="41">
        <v>0</v>
      </c>
      <c r="AA67" s="41">
        <v>0</v>
      </c>
      <c r="AB67" s="451"/>
      <c r="AC67" s="68"/>
      <c r="AD67" s="240"/>
    </row>
    <row r="68" spans="2:30" ht="15" customHeight="1">
      <c r="B68" s="7" t="s">
        <v>145</v>
      </c>
      <c r="C68" s="19" t="s">
        <v>71</v>
      </c>
      <c r="D68" s="25">
        <v>80488</v>
      </c>
      <c r="E68" s="25">
        <v>1076307112</v>
      </c>
      <c r="F68" s="25">
        <v>0</v>
      </c>
      <c r="G68" s="25">
        <v>0</v>
      </c>
      <c r="H68" s="25">
        <v>1213</v>
      </c>
      <c r="I68" s="25">
        <v>338739430</v>
      </c>
      <c r="J68" s="25">
        <v>397</v>
      </c>
      <c r="K68" s="25">
        <v>207319265</v>
      </c>
      <c r="L68" s="25">
        <v>5</v>
      </c>
      <c r="M68" s="25">
        <v>580596</v>
      </c>
      <c r="N68" s="25">
        <v>46</v>
      </c>
      <c r="O68" s="25">
        <v>2043448</v>
      </c>
      <c r="P68" s="25">
        <v>27077</v>
      </c>
      <c r="Q68" s="25">
        <v>387827351</v>
      </c>
      <c r="R68" s="25">
        <v>0</v>
      </c>
      <c r="S68" s="25">
        <v>0</v>
      </c>
      <c r="T68" s="25">
        <v>6770</v>
      </c>
      <c r="U68" s="25">
        <v>97135727</v>
      </c>
      <c r="V68" s="25">
        <v>46641</v>
      </c>
      <c r="W68" s="25">
        <v>591344034</v>
      </c>
      <c r="X68" s="39">
        <v>36.033149523590623</v>
      </c>
      <c r="Y68" s="39">
        <v>26.570824730620902</v>
      </c>
      <c r="Z68" s="39">
        <v>0</v>
      </c>
      <c r="AA68" s="39">
        <v>0</v>
      </c>
      <c r="AB68" s="451"/>
      <c r="AC68" s="68"/>
      <c r="AD68" s="240"/>
    </row>
    <row r="69" spans="2:30" ht="15" customHeight="1">
      <c r="B69" s="8"/>
      <c r="C69" s="19" t="s">
        <v>25</v>
      </c>
      <c r="D69" s="30">
        <v>3924876</v>
      </c>
      <c r="E69" s="30">
        <v>100586298028</v>
      </c>
      <c r="F69" s="30">
        <v>446566</v>
      </c>
      <c r="G69" s="30">
        <v>46737864362</v>
      </c>
      <c r="H69" s="30">
        <v>46298</v>
      </c>
      <c r="I69" s="30">
        <v>5535079904</v>
      </c>
      <c r="J69" s="30">
        <v>44733</v>
      </c>
      <c r="K69" s="30">
        <v>5351842919</v>
      </c>
      <c r="L69" s="30">
        <v>62</v>
      </c>
      <c r="M69" s="30">
        <v>3271168</v>
      </c>
      <c r="N69" s="30">
        <v>371</v>
      </c>
      <c r="O69" s="30">
        <v>12836645</v>
      </c>
      <c r="P69" s="30">
        <v>3851300</v>
      </c>
      <c r="Q69" s="30">
        <v>99633779444</v>
      </c>
      <c r="R69" s="30">
        <v>0</v>
      </c>
      <c r="S69" s="30">
        <v>0</v>
      </c>
      <c r="T69" s="30">
        <v>6870</v>
      </c>
      <c r="U69" s="30">
        <v>98295159</v>
      </c>
      <c r="V69" s="30">
        <v>66706</v>
      </c>
      <c r="W69" s="30">
        <v>854223425</v>
      </c>
      <c r="X69" s="43">
        <v>99.053033462137307</v>
      </c>
      <c r="Y69" s="43">
        <v>98.489727647903194</v>
      </c>
      <c r="Z69" s="43">
        <v>0</v>
      </c>
      <c r="AA69" s="43">
        <v>0</v>
      </c>
      <c r="AB69" s="451"/>
      <c r="AC69" s="68"/>
      <c r="AD69" s="240"/>
    </row>
    <row r="70" spans="2:30" ht="14.1" customHeight="1">
      <c r="B70" s="15" t="s">
        <v>84</v>
      </c>
      <c r="C70" s="23"/>
      <c r="D70" s="32"/>
      <c r="E70" s="32"/>
      <c r="F70" s="32"/>
      <c r="G70" s="32"/>
      <c r="H70" s="32"/>
      <c r="I70" s="32"/>
      <c r="J70" s="32"/>
      <c r="K70" s="32"/>
      <c r="L70" s="32"/>
      <c r="M70" s="32"/>
      <c r="N70" s="32"/>
      <c r="O70" s="32"/>
      <c r="P70" s="15"/>
      <c r="Q70" s="15"/>
      <c r="R70" s="15"/>
      <c r="S70" s="15"/>
      <c r="T70" s="15"/>
      <c r="U70" s="15"/>
      <c r="V70" s="15"/>
      <c r="W70" s="15"/>
      <c r="X70" s="15"/>
      <c r="Y70" s="15"/>
      <c r="Z70" s="15"/>
      <c r="AA70" s="15"/>
      <c r="AB70" s="540"/>
      <c r="AC70" s="540"/>
      <c r="AD70" s="15"/>
    </row>
    <row r="71" spans="2:30" ht="14.1" customHeight="1">
      <c r="B71" s="15" t="s">
        <v>142</v>
      </c>
      <c r="C71" s="23"/>
      <c r="D71" s="32"/>
      <c r="E71" s="32"/>
      <c r="F71" s="32"/>
      <c r="G71" s="32"/>
      <c r="H71" s="32"/>
      <c r="I71" s="32"/>
      <c r="J71" s="32"/>
      <c r="K71" s="32"/>
      <c r="L71" s="32"/>
      <c r="M71" s="32"/>
      <c r="N71" s="32"/>
      <c r="O71" s="32"/>
      <c r="P71" s="15"/>
      <c r="Q71" s="15"/>
      <c r="R71" s="15"/>
      <c r="S71" s="15"/>
      <c r="T71" s="15"/>
      <c r="U71" s="15"/>
      <c r="V71" s="15"/>
      <c r="W71" s="15"/>
      <c r="X71" s="15"/>
      <c r="Y71" s="15"/>
      <c r="Z71" s="15"/>
      <c r="AA71" s="15"/>
      <c r="AB71" s="57"/>
      <c r="AC71" s="57"/>
      <c r="AD71" s="15"/>
    </row>
    <row r="72" spans="2:30" ht="14.1" customHeight="1">
      <c r="B72" s="15" t="s">
        <v>140</v>
      </c>
      <c r="C72" s="23"/>
      <c r="D72" s="32"/>
      <c r="E72" s="32"/>
      <c r="F72" s="32"/>
      <c r="G72" s="32"/>
      <c r="H72" s="32"/>
      <c r="I72" s="32"/>
      <c r="J72" s="32"/>
      <c r="K72" s="32"/>
      <c r="L72" s="32"/>
      <c r="M72" s="32"/>
      <c r="N72" s="32"/>
      <c r="O72" s="32"/>
      <c r="P72" s="15"/>
      <c r="Q72" s="15"/>
      <c r="R72" s="15"/>
      <c r="S72" s="15"/>
      <c r="T72" s="15"/>
      <c r="U72" s="15"/>
      <c r="V72" s="15"/>
      <c r="W72" s="15" t="s">
        <v>11</v>
      </c>
      <c r="X72" s="15"/>
      <c r="Y72" s="15"/>
      <c r="Z72" s="15"/>
      <c r="AA72" s="15"/>
      <c r="AB72" s="57"/>
      <c r="AC72" s="57"/>
      <c r="AD72" s="15"/>
    </row>
    <row r="73" spans="2:30" ht="14.1" customHeight="1">
      <c r="B73" s="15" t="s">
        <v>141</v>
      </c>
      <c r="C73" s="23"/>
      <c r="D73" s="32"/>
      <c r="E73" s="32"/>
      <c r="F73" s="32"/>
      <c r="G73" s="32"/>
      <c r="H73" s="32"/>
      <c r="I73" s="32"/>
      <c r="J73" s="32"/>
      <c r="K73" s="32"/>
      <c r="L73" s="32"/>
      <c r="M73" s="32"/>
      <c r="N73" s="32"/>
      <c r="O73" s="32"/>
      <c r="P73" s="15"/>
      <c r="Q73" s="15"/>
      <c r="R73" s="15"/>
      <c r="S73" s="15"/>
      <c r="T73" s="15"/>
      <c r="U73" s="15"/>
      <c r="V73" s="15"/>
      <c r="W73" s="15"/>
      <c r="X73" s="15"/>
      <c r="Y73" s="15"/>
      <c r="Z73" s="15"/>
      <c r="AA73" s="15"/>
      <c r="AB73" s="57"/>
      <c r="AC73" s="57"/>
      <c r="AD73" s="15"/>
    </row>
    <row r="74" spans="2:30" ht="14.1" customHeight="1">
      <c r="B74" s="15" t="s">
        <v>103</v>
      </c>
      <c r="C74" s="23"/>
      <c r="D74" s="32"/>
      <c r="E74" s="32"/>
      <c r="F74" s="32"/>
      <c r="G74" s="32"/>
      <c r="H74" s="32"/>
      <c r="I74" s="32"/>
      <c r="J74" s="32"/>
      <c r="K74" s="32"/>
      <c r="L74" s="32"/>
      <c r="M74" s="32"/>
      <c r="N74" s="32"/>
      <c r="O74" s="32"/>
      <c r="P74" s="15"/>
      <c r="Q74" s="15"/>
      <c r="R74" s="15"/>
      <c r="S74" s="15"/>
      <c r="T74" s="15"/>
      <c r="U74" s="15"/>
      <c r="V74" s="15"/>
      <c r="W74" s="15"/>
      <c r="X74" s="15"/>
      <c r="Y74" s="15"/>
      <c r="Z74" s="15"/>
      <c r="AA74" s="15"/>
      <c r="AB74" s="57"/>
      <c r="AC74" s="57"/>
      <c r="AD74" s="15"/>
    </row>
  </sheetData>
  <mergeCells count="40">
    <mergeCell ref="J2:O2"/>
    <mergeCell ref="P2:Q2"/>
    <mergeCell ref="X2:AA2"/>
    <mergeCell ref="D3:E3"/>
    <mergeCell ref="F3:G3"/>
    <mergeCell ref="H3:I3"/>
    <mergeCell ref="J3:K3"/>
    <mergeCell ref="P3:Q3"/>
    <mergeCell ref="R3:S3"/>
    <mergeCell ref="T3:U3"/>
    <mergeCell ref="V3:W3"/>
    <mergeCell ref="X3:Y3"/>
    <mergeCell ref="Z3:AA3"/>
    <mergeCell ref="D4:E4"/>
    <mergeCell ref="F4:G4"/>
    <mergeCell ref="H4:I4"/>
    <mergeCell ref="J4:K4"/>
    <mergeCell ref="P4:Q4"/>
    <mergeCell ref="L3:M4"/>
    <mergeCell ref="N3:O4"/>
    <mergeCell ref="R4:S4"/>
    <mergeCell ref="T4:U4"/>
    <mergeCell ref="V4:W4"/>
    <mergeCell ref="X4:Y4"/>
    <mergeCell ref="Z4:AA4"/>
    <mergeCell ref="B15:B17"/>
    <mergeCell ref="C24:C25"/>
    <mergeCell ref="AB24:AB25"/>
    <mergeCell ref="AC24:AC27"/>
    <mergeCell ref="B24:B27"/>
    <mergeCell ref="B31:B33"/>
    <mergeCell ref="C34:C35"/>
    <mergeCell ref="AB34:AB35"/>
    <mergeCell ref="AC34:AC37"/>
    <mergeCell ref="B35:B36"/>
    <mergeCell ref="B54:B56"/>
    <mergeCell ref="C57:C58"/>
    <mergeCell ref="B59:B60"/>
    <mergeCell ref="C59:C60"/>
    <mergeCell ref="C61:C62"/>
  </mergeCells>
  <phoneticPr fontId="7"/>
  <printOptions horizontalCentered="1"/>
  <pageMargins left="0" right="0" top="0.59055118110236227" bottom="0.59055118110236227" header="0.19685039370078741" footer="0.39370078740157483"/>
  <pageSetup paperSize="9" scale="71" fitToWidth="2" orientation="portrait" r:id="rId1"/>
  <headerFooter scaleWithDoc="0">
    <oddHeader>&amp;C&amp;"ＭＳ 明朝,regular"&amp;8令和3年度 秋田県税務統計書</oddHeader>
    <oddFooter>&amp;C&amp;"ＭＳ 明朝,標準"&amp;9- &amp;P+69 -</oddFooter>
  </headerFooter>
  <colBreaks count="1" manualBreakCount="1">
    <brk id="13" max="7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D77"/>
  <sheetViews>
    <sheetView workbookViewId="0">
      <selection activeCell="M60" sqref="M60"/>
    </sheetView>
  </sheetViews>
  <sheetFormatPr defaultRowHeight="13.5"/>
  <cols>
    <col min="1" max="1" width="1.75" customWidth="1"/>
    <col min="2" max="2" width="17.875" customWidth="1"/>
    <col min="3" max="3" width="2.625" customWidth="1"/>
    <col min="4" max="4" width="9.125" customWidth="1"/>
    <col min="5" max="5" width="13.5" bestFit="1" customWidth="1"/>
    <col min="6" max="6" width="8.625" bestFit="1" customWidth="1"/>
    <col min="7" max="7" width="13.875" customWidth="1"/>
    <col min="8" max="8" width="7" customWidth="1"/>
    <col min="9" max="9" width="12.875" customWidth="1"/>
    <col min="10" max="10" width="8.25" customWidth="1"/>
    <col min="11" max="11" width="13.375" customWidth="1"/>
    <col min="12" max="12" width="6.875" customWidth="1"/>
    <col min="13" max="13" width="10.625" customWidth="1"/>
    <col min="14" max="14" width="5.125" customWidth="1"/>
    <col min="15" max="15" width="10.25" customWidth="1"/>
    <col min="16" max="16" width="9.125" customWidth="1"/>
    <col min="17" max="17" width="12.625" customWidth="1"/>
    <col min="18" max="18" width="5.125" customWidth="1"/>
    <col min="19" max="19" width="8.5" customWidth="1"/>
    <col min="20" max="20" width="6.625" customWidth="1"/>
    <col min="21" max="21" width="12.75" customWidth="1"/>
    <col min="22" max="22" width="8.625" customWidth="1"/>
    <col min="23" max="23" width="12.875" customWidth="1"/>
    <col min="24" max="25" width="9" hidden="1" customWidth="1"/>
    <col min="26" max="28" width="7.25" customWidth="1"/>
    <col min="29" max="29" width="8.25" customWidth="1"/>
    <col min="30" max="30" width="9" hidden="1" customWidth="1"/>
    <col min="31" max="31" width="16.25" hidden="1" customWidth="1"/>
    <col min="33" max="35" width="13.75" style="1" customWidth="1"/>
  </cols>
  <sheetData>
    <row r="1" spans="2:56" ht="25.5">
      <c r="B1" s="2" t="s">
        <v>79</v>
      </c>
    </row>
    <row r="2" spans="2:56" ht="18" customHeight="1">
      <c r="B2" s="66"/>
      <c r="C2" s="23"/>
      <c r="D2" s="15"/>
      <c r="E2" s="15"/>
      <c r="F2" s="15"/>
      <c r="G2" s="15"/>
      <c r="H2" s="15"/>
      <c r="I2" s="15"/>
      <c r="J2" s="15"/>
      <c r="K2" s="15"/>
      <c r="L2" s="15"/>
      <c r="M2" s="15"/>
      <c r="N2" s="182"/>
      <c r="O2" s="182"/>
      <c r="P2" s="15"/>
      <c r="Q2" s="15"/>
      <c r="R2" s="66"/>
      <c r="S2" s="15"/>
      <c r="T2" s="15"/>
      <c r="U2" s="15"/>
      <c r="V2" s="495" t="s">
        <v>92</v>
      </c>
      <c r="W2" s="495"/>
      <c r="X2" s="15"/>
      <c r="Y2" s="15"/>
      <c r="Z2" s="15"/>
      <c r="AA2" s="15"/>
      <c r="AB2" s="182"/>
      <c r="AC2" s="182"/>
      <c r="AD2" s="57"/>
      <c r="AE2" s="238" t="s">
        <v>81</v>
      </c>
      <c r="AF2" s="239"/>
      <c r="AG2" s="241" t="s">
        <v>18</v>
      </c>
      <c r="AJ2" s="15"/>
      <c r="AK2" s="15"/>
      <c r="AL2" s="15"/>
      <c r="AM2" s="15"/>
      <c r="AN2" s="15"/>
      <c r="AO2" s="15"/>
      <c r="AP2" s="15"/>
      <c r="AQ2" s="344" t="s">
        <v>18</v>
      </c>
      <c r="AR2" s="15"/>
      <c r="AS2" s="15"/>
      <c r="AT2" s="15"/>
      <c r="AU2" s="15"/>
      <c r="AV2" s="15"/>
      <c r="AW2" s="15"/>
      <c r="AX2" s="15"/>
      <c r="AY2" s="15"/>
      <c r="AZ2" s="15"/>
      <c r="BA2" s="15"/>
    </row>
    <row r="3" spans="2:56">
      <c r="B3" s="3" t="s">
        <v>36</v>
      </c>
      <c r="C3" s="16"/>
      <c r="D3" s="24"/>
      <c r="E3" s="33"/>
      <c r="F3" s="24"/>
      <c r="G3" s="33"/>
      <c r="H3" s="35"/>
      <c r="I3" s="33"/>
      <c r="J3" s="472" t="s">
        <v>89</v>
      </c>
      <c r="K3" s="473"/>
      <c r="L3" s="473"/>
      <c r="M3" s="473"/>
      <c r="N3" s="473"/>
      <c r="O3" s="474"/>
      <c r="P3" s="475" t="s">
        <v>39</v>
      </c>
      <c r="Q3" s="471"/>
      <c r="R3" s="24"/>
      <c r="S3" s="33"/>
      <c r="T3" s="35"/>
      <c r="U3" s="35"/>
      <c r="V3" s="24"/>
      <c r="W3" s="33"/>
      <c r="X3" s="35"/>
      <c r="Y3" s="33"/>
      <c r="Z3" s="476" t="s">
        <v>43</v>
      </c>
      <c r="AA3" s="477"/>
      <c r="AB3" s="477"/>
      <c r="AC3" s="462"/>
      <c r="AD3" s="47" t="s">
        <v>49</v>
      </c>
      <c r="AE3" s="58"/>
      <c r="AF3" s="64"/>
      <c r="AG3" s="496" t="s">
        <v>95</v>
      </c>
      <c r="AH3" s="497"/>
      <c r="AI3" s="498"/>
      <c r="AJ3" s="57"/>
      <c r="AK3" s="491" t="s">
        <v>82</v>
      </c>
      <c r="AL3" s="493"/>
      <c r="AM3" s="494"/>
      <c r="AN3" s="491" t="s">
        <v>27</v>
      </c>
      <c r="AO3" s="493"/>
      <c r="AP3" s="494"/>
      <c r="AQ3" s="491" t="s">
        <v>50</v>
      </c>
      <c r="AR3" s="493"/>
      <c r="AS3" s="494"/>
      <c r="AT3" s="491" t="s">
        <v>52</v>
      </c>
      <c r="AU3" s="493"/>
      <c r="AV3" s="494"/>
      <c r="AW3" s="491" t="s">
        <v>13</v>
      </c>
      <c r="AX3" s="493"/>
      <c r="AY3" s="492"/>
      <c r="AZ3" s="491" t="s">
        <v>54</v>
      </c>
      <c r="BA3" s="492"/>
    </row>
    <row r="4" spans="2:56">
      <c r="B4" s="4"/>
      <c r="C4" s="17"/>
      <c r="D4" s="457" t="s">
        <v>44</v>
      </c>
      <c r="E4" s="468"/>
      <c r="F4" s="457" t="s">
        <v>12</v>
      </c>
      <c r="G4" s="468"/>
      <c r="H4" s="469" t="s">
        <v>56</v>
      </c>
      <c r="I4" s="469"/>
      <c r="J4" s="475" t="s">
        <v>58</v>
      </c>
      <c r="K4" s="471"/>
      <c r="L4" s="470" t="s">
        <v>85</v>
      </c>
      <c r="M4" s="471"/>
      <c r="N4" s="470" t="s">
        <v>86</v>
      </c>
      <c r="O4" s="471"/>
      <c r="P4" s="457" t="s">
        <v>55</v>
      </c>
      <c r="Q4" s="468"/>
      <c r="R4" s="457" t="s">
        <v>22</v>
      </c>
      <c r="S4" s="468"/>
      <c r="T4" s="469" t="s">
        <v>59</v>
      </c>
      <c r="U4" s="469"/>
      <c r="V4" s="457" t="s">
        <v>61</v>
      </c>
      <c r="W4" s="468"/>
      <c r="X4" s="469" t="s">
        <v>5</v>
      </c>
      <c r="Y4" s="469"/>
      <c r="Z4" s="457" t="s">
        <v>33</v>
      </c>
      <c r="AA4" s="468"/>
      <c r="AB4" s="469" t="s">
        <v>29</v>
      </c>
      <c r="AC4" s="468"/>
      <c r="AD4" s="36" t="s">
        <v>28</v>
      </c>
      <c r="AE4" s="59"/>
      <c r="AF4" s="64"/>
      <c r="AG4" s="242" t="s">
        <v>63</v>
      </c>
      <c r="AH4" s="256" t="s">
        <v>46</v>
      </c>
      <c r="AI4" s="264" t="s">
        <v>64</v>
      </c>
      <c r="AJ4" s="57"/>
      <c r="AK4" s="282" t="s">
        <v>63</v>
      </c>
      <c r="AL4" s="298" t="s">
        <v>46</v>
      </c>
      <c r="AM4" s="307" t="s">
        <v>64</v>
      </c>
      <c r="AN4" s="282" t="s">
        <v>63</v>
      </c>
      <c r="AO4" s="298" t="s">
        <v>46</v>
      </c>
      <c r="AP4" s="307" t="s">
        <v>64</v>
      </c>
      <c r="AQ4" s="282" t="s">
        <v>63</v>
      </c>
      <c r="AR4" s="298" t="s">
        <v>46</v>
      </c>
      <c r="AS4" s="298" t="s">
        <v>64</v>
      </c>
      <c r="AT4" s="282" t="s">
        <v>63</v>
      </c>
      <c r="AU4" s="298" t="s">
        <v>46</v>
      </c>
      <c r="AV4" s="298" t="s">
        <v>64</v>
      </c>
      <c r="AW4" s="282" t="s">
        <v>63</v>
      </c>
      <c r="AX4" s="298" t="s">
        <v>46</v>
      </c>
      <c r="AY4" s="307" t="s">
        <v>64</v>
      </c>
      <c r="AZ4" s="282" t="s">
        <v>63</v>
      </c>
      <c r="BA4" s="307" t="s">
        <v>46</v>
      </c>
    </row>
    <row r="5" spans="2:56">
      <c r="B5" s="4"/>
      <c r="C5" s="17"/>
      <c r="D5" s="490" t="s">
        <v>10</v>
      </c>
      <c r="E5" s="467"/>
      <c r="F5" s="457" t="s">
        <v>65</v>
      </c>
      <c r="G5" s="468"/>
      <c r="H5" s="469" t="s">
        <v>6</v>
      </c>
      <c r="I5" s="469"/>
      <c r="J5" s="457" t="s">
        <v>40</v>
      </c>
      <c r="K5" s="468"/>
      <c r="L5" s="490"/>
      <c r="M5" s="467"/>
      <c r="N5" s="490"/>
      <c r="O5" s="467"/>
      <c r="P5" s="457" t="s">
        <v>57</v>
      </c>
      <c r="Q5" s="468"/>
      <c r="R5" s="457" t="s">
        <v>20</v>
      </c>
      <c r="S5" s="468"/>
      <c r="T5" s="469" t="s">
        <v>51</v>
      </c>
      <c r="U5" s="469"/>
      <c r="V5" s="457" t="s">
        <v>26</v>
      </c>
      <c r="W5" s="468"/>
      <c r="X5" s="36" t="s">
        <v>31</v>
      </c>
      <c r="Y5" s="36" t="s">
        <v>23</v>
      </c>
      <c r="Z5" s="457" t="s">
        <v>67</v>
      </c>
      <c r="AA5" s="468"/>
      <c r="AB5" s="469" t="s">
        <v>37</v>
      </c>
      <c r="AC5" s="468"/>
      <c r="AD5" s="48"/>
      <c r="AE5" s="59"/>
      <c r="AF5" s="64"/>
      <c r="AG5" s="243"/>
      <c r="AH5" s="257"/>
      <c r="AI5" s="265"/>
      <c r="AJ5" s="57"/>
      <c r="AK5" s="283"/>
      <c r="AL5" s="299"/>
      <c r="AM5" s="308"/>
      <c r="AN5" s="283"/>
      <c r="AO5" s="299"/>
      <c r="AP5" s="308"/>
      <c r="AQ5" s="283"/>
      <c r="AR5" s="299"/>
      <c r="AS5" s="299"/>
      <c r="AT5" s="283"/>
      <c r="AU5" s="299"/>
      <c r="AV5" s="299"/>
      <c r="AW5" s="283"/>
      <c r="AX5" s="299"/>
      <c r="AY5" s="308"/>
      <c r="AZ5" s="283"/>
      <c r="BA5" s="308"/>
    </row>
    <row r="6" spans="2:56">
      <c r="B6" s="5" t="s">
        <v>15</v>
      </c>
      <c r="C6" s="18"/>
      <c r="D6" s="75" t="s">
        <v>2</v>
      </c>
      <c r="E6" s="90" t="s">
        <v>47</v>
      </c>
      <c r="F6" s="102" t="s">
        <v>2</v>
      </c>
      <c r="G6" s="55" t="s">
        <v>47</v>
      </c>
      <c r="H6" s="126" t="s">
        <v>2</v>
      </c>
      <c r="I6" s="72" t="s">
        <v>47</v>
      </c>
      <c r="J6" s="102" t="s">
        <v>2</v>
      </c>
      <c r="K6" s="90" t="s">
        <v>47</v>
      </c>
      <c r="L6" s="102" t="s">
        <v>2</v>
      </c>
      <c r="M6" s="90" t="s">
        <v>47</v>
      </c>
      <c r="N6" s="102" t="s">
        <v>2</v>
      </c>
      <c r="O6" s="90" t="s">
        <v>47</v>
      </c>
      <c r="P6" s="102" t="s">
        <v>2</v>
      </c>
      <c r="Q6" s="90" t="s">
        <v>47</v>
      </c>
      <c r="R6" s="102" t="s">
        <v>2</v>
      </c>
      <c r="S6" s="90" t="s">
        <v>47</v>
      </c>
      <c r="T6" s="126" t="s">
        <v>2</v>
      </c>
      <c r="U6" s="72" t="s">
        <v>47</v>
      </c>
      <c r="V6" s="102" t="s">
        <v>2</v>
      </c>
      <c r="W6" s="90" t="s">
        <v>47</v>
      </c>
      <c r="X6" s="126" t="s">
        <v>9</v>
      </c>
      <c r="Y6" s="72" t="s">
        <v>68</v>
      </c>
      <c r="Z6" s="102" t="s">
        <v>9</v>
      </c>
      <c r="AA6" s="90" t="s">
        <v>68</v>
      </c>
      <c r="AB6" s="126" t="s">
        <v>9</v>
      </c>
      <c r="AC6" s="90" t="s">
        <v>68</v>
      </c>
      <c r="AD6" s="49"/>
      <c r="AE6" s="60" t="s">
        <v>41</v>
      </c>
      <c r="AF6" s="64"/>
      <c r="AG6" s="244"/>
      <c r="AH6" s="258"/>
      <c r="AI6" s="266"/>
      <c r="AJ6" s="57"/>
      <c r="AK6" s="284"/>
      <c r="AL6" s="300"/>
      <c r="AM6" s="309"/>
      <c r="AN6" s="284"/>
      <c r="AO6" s="300"/>
      <c r="AP6" s="309"/>
      <c r="AQ6" s="284" t="s">
        <v>3</v>
      </c>
      <c r="AR6" s="300" t="s">
        <v>3</v>
      </c>
      <c r="AS6" s="300" t="s">
        <v>3</v>
      </c>
      <c r="AT6" s="284" t="s">
        <v>3</v>
      </c>
      <c r="AU6" s="300" t="s">
        <v>3</v>
      </c>
      <c r="AV6" s="300" t="s">
        <v>3</v>
      </c>
      <c r="AW6" s="284" t="s">
        <v>3</v>
      </c>
      <c r="AX6" s="300" t="s">
        <v>3</v>
      </c>
      <c r="AY6" s="309" t="s">
        <v>3</v>
      </c>
      <c r="AZ6" s="284" t="s">
        <v>3</v>
      </c>
      <c r="BA6" s="309" t="s">
        <v>3</v>
      </c>
    </row>
    <row r="7" spans="2:56" ht="15" customHeight="1">
      <c r="B7" s="6"/>
      <c r="C7" s="70" t="s">
        <v>69</v>
      </c>
      <c r="D7" s="76">
        <v>25366</v>
      </c>
      <c r="E7" s="91">
        <v>3821021500</v>
      </c>
      <c r="F7" s="103">
        <v>21572</v>
      </c>
      <c r="G7" s="111">
        <v>3717068885</v>
      </c>
      <c r="H7" s="127">
        <f t="shared" ref="H7:I24" si="0">D7-F7</f>
        <v>3794</v>
      </c>
      <c r="I7" s="145">
        <f t="shared" si="0"/>
        <v>103952615</v>
      </c>
      <c r="J7" s="85">
        <v>3571</v>
      </c>
      <c r="K7" s="99">
        <v>98060192</v>
      </c>
      <c r="L7" s="85">
        <v>8</v>
      </c>
      <c r="M7" s="99">
        <v>327396</v>
      </c>
      <c r="N7" s="85">
        <v>31</v>
      </c>
      <c r="O7" s="99">
        <v>917384</v>
      </c>
      <c r="P7" s="85">
        <f>F7+J7+L7+N7</f>
        <v>25182</v>
      </c>
      <c r="Q7" s="99">
        <f>G7+K7+M7+O7</f>
        <v>3816373857</v>
      </c>
      <c r="R7" s="161">
        <v>0</v>
      </c>
      <c r="S7" s="170">
        <v>0</v>
      </c>
      <c r="T7" s="133">
        <v>5</v>
      </c>
      <c r="U7" s="151">
        <v>113178</v>
      </c>
      <c r="V7" s="85">
        <f t="shared" ref="V7:W24" si="1">D7-P7+R7-T7</f>
        <v>179</v>
      </c>
      <c r="W7" s="99">
        <f t="shared" si="1"/>
        <v>4534465</v>
      </c>
      <c r="X7" s="193">
        <f>E7/AK7*100</f>
        <v>101.92268419680734</v>
      </c>
      <c r="Y7" s="207">
        <f>AN7/AQ7*100</f>
        <v>105.36202762987399</v>
      </c>
      <c r="Z7" s="218">
        <f>Q7/E7*100</f>
        <v>99.878366478702091</v>
      </c>
      <c r="AA7" s="223">
        <f>AH7/AG7*100</f>
        <v>99.87522086180951</v>
      </c>
      <c r="AB7" s="193">
        <f>G7/E7*100</f>
        <v>97.279454852583271</v>
      </c>
      <c r="AC7" s="223">
        <f>AI7/AG7*100</f>
        <v>97.448149910800169</v>
      </c>
      <c r="AD7" s="50" t="s">
        <v>69</v>
      </c>
      <c r="AE7" s="61"/>
      <c r="AF7" s="65"/>
      <c r="AG7" s="245">
        <v>4139805800</v>
      </c>
      <c r="AH7" s="259">
        <v>4134640186</v>
      </c>
      <c r="AI7" s="267">
        <v>4034164162</v>
      </c>
      <c r="AJ7" s="281"/>
      <c r="AK7" s="285">
        <v>3748941200</v>
      </c>
      <c r="AL7" s="301">
        <v>3738607812</v>
      </c>
      <c r="AM7" s="310">
        <v>3644696679</v>
      </c>
      <c r="AN7" s="325">
        <v>3619626350</v>
      </c>
      <c r="AO7" s="301">
        <v>3598880590</v>
      </c>
      <c r="AP7" s="335">
        <v>3500022358</v>
      </c>
      <c r="AQ7" s="325">
        <v>3435418273</v>
      </c>
      <c r="AR7" s="301">
        <v>3427290554</v>
      </c>
      <c r="AS7" s="335">
        <v>3318258643</v>
      </c>
      <c r="AT7" s="345">
        <v>3547803777</v>
      </c>
      <c r="AU7" s="301">
        <v>3535380864</v>
      </c>
      <c r="AV7" s="349">
        <v>3384450156</v>
      </c>
      <c r="AW7" s="345">
        <v>3071978200</v>
      </c>
      <c r="AX7" s="301">
        <v>3045053400</v>
      </c>
      <c r="AY7" s="349">
        <v>2893415348</v>
      </c>
      <c r="AZ7" s="345">
        <v>4507078000</v>
      </c>
      <c r="BA7" s="301">
        <v>4494138833</v>
      </c>
      <c r="BB7" s="349">
        <v>4369937595</v>
      </c>
      <c r="BC7" s="345">
        <v>5061654200</v>
      </c>
      <c r="BD7" s="355">
        <v>5051783763</v>
      </c>
    </row>
    <row r="8" spans="2:56" ht="15" customHeight="1">
      <c r="B8" s="7" t="s">
        <v>62</v>
      </c>
      <c r="C8" s="71" t="s">
        <v>71</v>
      </c>
      <c r="D8" s="77">
        <v>810</v>
      </c>
      <c r="E8" s="92">
        <v>25434580</v>
      </c>
      <c r="F8" s="104">
        <v>0</v>
      </c>
      <c r="G8" s="112">
        <v>0</v>
      </c>
      <c r="H8" s="128">
        <f t="shared" si="0"/>
        <v>810</v>
      </c>
      <c r="I8" s="146">
        <f t="shared" si="0"/>
        <v>25434580</v>
      </c>
      <c r="J8" s="86">
        <v>150</v>
      </c>
      <c r="K8" s="100">
        <v>3715720</v>
      </c>
      <c r="L8" s="86">
        <v>30</v>
      </c>
      <c r="M8" s="100">
        <v>625691</v>
      </c>
      <c r="N8" s="86">
        <v>36</v>
      </c>
      <c r="O8" s="100">
        <v>981449</v>
      </c>
      <c r="P8" s="86">
        <f>F8+J8+L8+N8</f>
        <v>216</v>
      </c>
      <c r="Q8" s="100">
        <f>G8+K8+M8+O8</f>
        <v>5322860</v>
      </c>
      <c r="R8" s="110">
        <v>0</v>
      </c>
      <c r="S8" s="168">
        <v>0</v>
      </c>
      <c r="T8" s="137">
        <v>96</v>
      </c>
      <c r="U8" s="155">
        <v>4105645</v>
      </c>
      <c r="V8" s="86">
        <f t="shared" si="1"/>
        <v>498</v>
      </c>
      <c r="W8" s="100">
        <f t="shared" si="1"/>
        <v>16006075</v>
      </c>
      <c r="X8" s="194">
        <f>E8/AK8*100</f>
        <v>46.433796343829947</v>
      </c>
      <c r="Y8" s="208">
        <f>AN8/AQ8*100</f>
        <v>89.074536277083169</v>
      </c>
      <c r="Z8" s="204">
        <f>Q8/E8*100</f>
        <v>20.927650466412263</v>
      </c>
      <c r="AA8" s="224">
        <f>AH8/AG8*100</f>
        <v>12.754533570756985</v>
      </c>
      <c r="AB8" s="194" t="s">
        <v>34</v>
      </c>
      <c r="AC8" s="224" t="s">
        <v>34</v>
      </c>
      <c r="AD8" s="51" t="s">
        <v>71</v>
      </c>
      <c r="AE8" s="62" t="s">
        <v>62</v>
      </c>
      <c r="AF8" s="65"/>
      <c r="AG8" s="246">
        <v>45384976</v>
      </c>
      <c r="AH8" s="260">
        <v>5788642</v>
      </c>
      <c r="AI8" s="268">
        <v>0</v>
      </c>
      <c r="AJ8" s="281"/>
      <c r="AK8" s="286">
        <v>54776008</v>
      </c>
      <c r="AL8" s="302">
        <v>16419438</v>
      </c>
      <c r="AM8" s="311">
        <v>0</v>
      </c>
      <c r="AN8" s="326">
        <v>45469516</v>
      </c>
      <c r="AO8" s="302">
        <v>7787537</v>
      </c>
      <c r="AP8" s="336"/>
      <c r="AQ8" s="326">
        <v>51046593</v>
      </c>
      <c r="AR8" s="302">
        <v>9494347</v>
      </c>
      <c r="AS8" s="336">
        <v>0</v>
      </c>
      <c r="AT8" s="346">
        <v>52903114</v>
      </c>
      <c r="AU8" s="302">
        <v>5936024</v>
      </c>
      <c r="AV8" s="350">
        <v>0</v>
      </c>
      <c r="AW8" s="346">
        <v>33823008</v>
      </c>
      <c r="AX8" s="302">
        <v>5014430</v>
      </c>
      <c r="AY8" s="350"/>
      <c r="AZ8" s="346">
        <v>30819205</v>
      </c>
      <c r="BA8" s="302">
        <v>4630122</v>
      </c>
      <c r="BB8" s="350">
        <v>0</v>
      </c>
      <c r="BC8" s="346">
        <v>29132369</v>
      </c>
      <c r="BD8" s="352">
        <v>5007017</v>
      </c>
    </row>
    <row r="9" spans="2:56" ht="15" customHeight="1">
      <c r="B9" s="8"/>
      <c r="C9" s="72" t="s">
        <v>25</v>
      </c>
      <c r="D9" s="78">
        <v>26176</v>
      </c>
      <c r="E9" s="93">
        <v>3846456080</v>
      </c>
      <c r="F9" s="78">
        <v>21572</v>
      </c>
      <c r="G9" s="113">
        <v>3717068885</v>
      </c>
      <c r="H9" s="129">
        <f t="shared" si="0"/>
        <v>4604</v>
      </c>
      <c r="I9" s="147">
        <f t="shared" si="0"/>
        <v>129387195</v>
      </c>
      <c r="J9" s="87">
        <v>3721</v>
      </c>
      <c r="K9" s="101">
        <v>101775912</v>
      </c>
      <c r="L9" s="87">
        <v>38</v>
      </c>
      <c r="M9" s="101">
        <v>953087</v>
      </c>
      <c r="N9" s="87">
        <v>67</v>
      </c>
      <c r="O9" s="101">
        <v>1898833</v>
      </c>
      <c r="P9" s="87">
        <f t="shared" ref="P9:U9" si="2">SUM(P7:P8)</f>
        <v>25398</v>
      </c>
      <c r="Q9" s="101">
        <f t="shared" si="2"/>
        <v>3821696717</v>
      </c>
      <c r="R9" s="162">
        <f t="shared" si="2"/>
        <v>0</v>
      </c>
      <c r="S9" s="171">
        <f t="shared" si="2"/>
        <v>0</v>
      </c>
      <c r="T9" s="134">
        <f t="shared" si="2"/>
        <v>101</v>
      </c>
      <c r="U9" s="152">
        <f t="shared" si="2"/>
        <v>4218823</v>
      </c>
      <c r="V9" s="87">
        <f t="shared" si="1"/>
        <v>677</v>
      </c>
      <c r="W9" s="101">
        <f t="shared" si="1"/>
        <v>20540540</v>
      </c>
      <c r="X9" s="195">
        <f>E9/AK9*100</f>
        <v>101.12360803032652</v>
      </c>
      <c r="Y9" s="209">
        <f>AN9/AQ9*100</f>
        <v>105.1235565785277</v>
      </c>
      <c r="Z9" s="197">
        <f>Q9/E9*100</f>
        <v>99.356307143899585</v>
      </c>
      <c r="AA9" s="225">
        <f>AH9/AG9*100</f>
        <v>98.930468157946635</v>
      </c>
      <c r="AB9" s="195">
        <f>G9/E9*100</f>
        <v>96.636197260310325</v>
      </c>
      <c r="AC9" s="225">
        <f>AI9/AG9*100</f>
        <v>96.391404309068463</v>
      </c>
      <c r="AD9" s="52" t="s">
        <v>25</v>
      </c>
      <c r="AE9" s="63"/>
      <c r="AF9" s="65"/>
      <c r="AG9" s="247">
        <v>4185190776</v>
      </c>
      <c r="AH9" s="261">
        <v>4140428828</v>
      </c>
      <c r="AI9" s="269">
        <v>4034164162</v>
      </c>
      <c r="AJ9" s="281"/>
      <c r="AK9" s="287">
        <f t="shared" ref="AK9:AU9" si="3">SUM(AK7:AK8)</f>
        <v>3803717208</v>
      </c>
      <c r="AL9" s="303">
        <f t="shared" si="3"/>
        <v>3755027250</v>
      </c>
      <c r="AM9" s="312">
        <f t="shared" si="3"/>
        <v>3644696679</v>
      </c>
      <c r="AN9" s="327">
        <f t="shared" si="3"/>
        <v>3665095866</v>
      </c>
      <c r="AO9" s="303">
        <f t="shared" si="3"/>
        <v>3606668127</v>
      </c>
      <c r="AP9" s="337">
        <f t="shared" si="3"/>
        <v>3500022358</v>
      </c>
      <c r="AQ9" s="327">
        <f t="shared" si="3"/>
        <v>3486464866</v>
      </c>
      <c r="AR9" s="303">
        <f t="shared" si="3"/>
        <v>3436784901</v>
      </c>
      <c r="AS9" s="337">
        <f t="shared" si="3"/>
        <v>3318258643</v>
      </c>
      <c r="AT9" s="347">
        <f t="shared" si="3"/>
        <v>3600706891</v>
      </c>
      <c r="AU9" s="303">
        <f t="shared" si="3"/>
        <v>3541316888</v>
      </c>
      <c r="AV9" s="351">
        <v>3384450156</v>
      </c>
      <c r="AW9" s="347">
        <f>SUM(AW7:AW8)</f>
        <v>3105801208</v>
      </c>
      <c r="AX9" s="303">
        <f>SUM(AX7:AX8)</f>
        <v>3050067830</v>
      </c>
      <c r="AY9" s="351">
        <f>AY7</f>
        <v>2893415348</v>
      </c>
      <c r="AZ9" s="347">
        <f>SUM(AZ7:AZ8)</f>
        <v>4537897205</v>
      </c>
      <c r="BA9" s="303">
        <f>SUM(BA7:BA8)</f>
        <v>4498768955</v>
      </c>
      <c r="BB9" s="351">
        <f>SUM(BB7:BB8)</f>
        <v>4369937595</v>
      </c>
      <c r="BC9" s="347">
        <v>5090786569</v>
      </c>
      <c r="BD9" s="354">
        <v>5056790780</v>
      </c>
    </row>
    <row r="10" spans="2:56" ht="15" customHeight="1">
      <c r="B10" s="7"/>
      <c r="C10" s="73" t="s">
        <v>69</v>
      </c>
      <c r="D10" s="79">
        <v>5283</v>
      </c>
      <c r="E10" s="91">
        <v>326633198</v>
      </c>
      <c r="F10" s="103">
        <v>5173</v>
      </c>
      <c r="G10" s="111">
        <v>326509554</v>
      </c>
      <c r="H10" s="130">
        <f t="shared" si="0"/>
        <v>110</v>
      </c>
      <c r="I10" s="148">
        <f t="shared" si="0"/>
        <v>123644</v>
      </c>
      <c r="J10" s="82">
        <v>110</v>
      </c>
      <c r="K10" s="96">
        <v>123644</v>
      </c>
      <c r="L10" s="105">
        <v>0</v>
      </c>
      <c r="M10" s="177">
        <v>0</v>
      </c>
      <c r="N10" s="105">
        <v>0</v>
      </c>
      <c r="O10" s="177">
        <v>0</v>
      </c>
      <c r="P10" s="82">
        <f>F10+J10+L10+N10</f>
        <v>5283</v>
      </c>
      <c r="Q10" s="96">
        <f>G10+K10+M10+O10</f>
        <v>326633198</v>
      </c>
      <c r="R10" s="105">
        <v>0</v>
      </c>
      <c r="S10" s="177">
        <v>0</v>
      </c>
      <c r="T10" s="185">
        <v>0</v>
      </c>
      <c r="U10" s="191">
        <v>0</v>
      </c>
      <c r="V10" s="105">
        <f t="shared" si="1"/>
        <v>0</v>
      </c>
      <c r="W10" s="177">
        <f t="shared" si="1"/>
        <v>0</v>
      </c>
      <c r="X10" s="196">
        <f>E10/AK10*100</f>
        <v>75.785068827751161</v>
      </c>
      <c r="Y10" s="210">
        <f>AN10/AQ10*100</f>
        <v>97.98448271680725</v>
      </c>
      <c r="Z10" s="200">
        <f>Q10/E10*100</f>
        <v>100</v>
      </c>
      <c r="AA10" s="215">
        <f>AH10/AG10*100</f>
        <v>100</v>
      </c>
      <c r="AB10" s="196">
        <f>G10/E10*100</f>
        <v>99.962145917574489</v>
      </c>
      <c r="AC10" s="215">
        <f>AI10/AG10*100</f>
        <v>99.964094408992977</v>
      </c>
      <c r="AD10" s="50" t="s">
        <v>69</v>
      </c>
      <c r="AE10" s="62"/>
      <c r="AF10" s="65"/>
      <c r="AG10" s="245">
        <v>355064480</v>
      </c>
      <c r="AH10" s="259">
        <v>355064480</v>
      </c>
      <c r="AI10" s="267">
        <v>354936992</v>
      </c>
      <c r="AJ10" s="281"/>
      <c r="AK10" s="285">
        <v>430999408</v>
      </c>
      <c r="AL10" s="301">
        <v>430999408</v>
      </c>
      <c r="AM10" s="310">
        <v>430272392</v>
      </c>
      <c r="AN10" s="328">
        <v>473240186</v>
      </c>
      <c r="AO10" s="301">
        <v>473240186</v>
      </c>
      <c r="AP10" s="338">
        <v>473190527</v>
      </c>
      <c r="AQ10" s="328">
        <v>482974623</v>
      </c>
      <c r="AR10" s="301">
        <v>482974623</v>
      </c>
      <c r="AS10" s="338">
        <v>482332767</v>
      </c>
      <c r="AT10" s="345">
        <v>606239082</v>
      </c>
      <c r="AU10" s="301">
        <v>606239082</v>
      </c>
      <c r="AV10" s="349">
        <v>604913851</v>
      </c>
      <c r="AW10" s="345">
        <v>703975939</v>
      </c>
      <c r="AX10" s="301">
        <v>703975939</v>
      </c>
      <c r="AY10" s="349">
        <v>703606800</v>
      </c>
      <c r="AZ10" s="345">
        <v>820220755</v>
      </c>
      <c r="BA10" s="301">
        <v>820220755</v>
      </c>
      <c r="BB10" s="349">
        <v>819500699</v>
      </c>
      <c r="BC10" s="345">
        <v>830227833</v>
      </c>
      <c r="BD10" s="355">
        <v>830227833</v>
      </c>
    </row>
    <row r="11" spans="2:56" ht="15" customHeight="1">
      <c r="B11" s="7" t="s">
        <v>70</v>
      </c>
      <c r="C11" s="71" t="s">
        <v>71</v>
      </c>
      <c r="D11" s="80">
        <v>0</v>
      </c>
      <c r="E11" s="94">
        <v>0</v>
      </c>
      <c r="F11" s="104">
        <v>0</v>
      </c>
      <c r="G11" s="112">
        <v>0</v>
      </c>
      <c r="H11" s="131">
        <f t="shared" si="0"/>
        <v>0</v>
      </c>
      <c r="I11" s="149">
        <f t="shared" si="0"/>
        <v>0</v>
      </c>
      <c r="J11" s="110">
        <v>0</v>
      </c>
      <c r="K11" s="168">
        <v>0</v>
      </c>
      <c r="L11" s="110">
        <v>0</v>
      </c>
      <c r="M11" s="168">
        <v>0</v>
      </c>
      <c r="N11" s="110">
        <v>0</v>
      </c>
      <c r="O11" s="168">
        <v>0</v>
      </c>
      <c r="P11" s="110">
        <f>F11+J11+L11+N11</f>
        <v>0</v>
      </c>
      <c r="Q11" s="168">
        <f>G11+K11+M11+O11</f>
        <v>0</v>
      </c>
      <c r="R11" s="110">
        <v>0</v>
      </c>
      <c r="S11" s="168">
        <v>0</v>
      </c>
      <c r="T11" s="131">
        <v>0</v>
      </c>
      <c r="U11" s="149">
        <v>0</v>
      </c>
      <c r="V11" s="110">
        <f t="shared" si="1"/>
        <v>0</v>
      </c>
      <c r="W11" s="168">
        <f t="shared" si="1"/>
        <v>0</v>
      </c>
      <c r="X11" s="194" t="s">
        <v>34</v>
      </c>
      <c r="Y11" s="208" t="s">
        <v>34</v>
      </c>
      <c r="Z11" s="204" t="s">
        <v>34</v>
      </c>
      <c r="AA11" s="224" t="s">
        <v>34</v>
      </c>
      <c r="AB11" s="194" t="s">
        <v>34</v>
      </c>
      <c r="AC11" s="224" t="s">
        <v>34</v>
      </c>
      <c r="AD11" s="51" t="s">
        <v>71</v>
      </c>
      <c r="AE11" s="62" t="s">
        <v>70</v>
      </c>
      <c r="AF11" s="65"/>
      <c r="AG11" s="246">
        <v>0</v>
      </c>
      <c r="AH11" s="260">
        <v>0</v>
      </c>
      <c r="AI11" s="268">
        <v>0</v>
      </c>
      <c r="AJ11" s="281"/>
      <c r="AK11" s="286">
        <v>0</v>
      </c>
      <c r="AL11" s="302">
        <v>0</v>
      </c>
      <c r="AM11" s="311">
        <v>0</v>
      </c>
      <c r="AN11" s="326"/>
      <c r="AO11" s="302"/>
      <c r="AP11" s="336"/>
      <c r="AQ11" s="326">
        <v>0</v>
      </c>
      <c r="AR11" s="302">
        <v>0</v>
      </c>
      <c r="AS11" s="336">
        <v>0</v>
      </c>
      <c r="AT11" s="346">
        <v>0</v>
      </c>
      <c r="AU11" s="302">
        <v>0</v>
      </c>
      <c r="AV11" s="350">
        <v>0</v>
      </c>
      <c r="AW11" s="346">
        <v>0</v>
      </c>
      <c r="AX11" s="302">
        <v>0</v>
      </c>
      <c r="AY11" s="350">
        <v>0</v>
      </c>
      <c r="AZ11" s="346">
        <v>0</v>
      </c>
      <c r="BA11" s="302">
        <v>0</v>
      </c>
      <c r="BB11" s="350">
        <v>0</v>
      </c>
      <c r="BC11" s="346">
        <v>0</v>
      </c>
      <c r="BD11" s="352">
        <v>0</v>
      </c>
    </row>
    <row r="12" spans="2:56" ht="15" customHeight="1">
      <c r="B12" s="7"/>
      <c r="C12" s="74" t="s">
        <v>25</v>
      </c>
      <c r="D12" s="78">
        <v>5283</v>
      </c>
      <c r="E12" s="93">
        <v>326633198</v>
      </c>
      <c r="F12" s="78">
        <v>5173</v>
      </c>
      <c r="G12" s="113">
        <v>326509554</v>
      </c>
      <c r="H12" s="132">
        <f t="shared" si="0"/>
        <v>110</v>
      </c>
      <c r="I12" s="150">
        <f t="shared" si="0"/>
        <v>123644</v>
      </c>
      <c r="J12" s="160">
        <v>110</v>
      </c>
      <c r="K12" s="169">
        <v>123644</v>
      </c>
      <c r="L12" s="172">
        <v>0</v>
      </c>
      <c r="M12" s="178">
        <v>0</v>
      </c>
      <c r="N12" s="172">
        <v>0</v>
      </c>
      <c r="O12" s="178">
        <v>0</v>
      </c>
      <c r="P12" s="160">
        <f t="shared" ref="P12:U12" si="4">SUM(P10:P11)</f>
        <v>5283</v>
      </c>
      <c r="Q12" s="169">
        <f t="shared" si="4"/>
        <v>326633198</v>
      </c>
      <c r="R12" s="172">
        <f t="shared" si="4"/>
        <v>0</v>
      </c>
      <c r="S12" s="178">
        <f t="shared" si="4"/>
        <v>0</v>
      </c>
      <c r="T12" s="186">
        <f t="shared" si="4"/>
        <v>0</v>
      </c>
      <c r="U12" s="192">
        <f t="shared" si="4"/>
        <v>0</v>
      </c>
      <c r="V12" s="172">
        <f t="shared" si="1"/>
        <v>0</v>
      </c>
      <c r="W12" s="178">
        <f t="shared" si="1"/>
        <v>0</v>
      </c>
      <c r="X12" s="197">
        <f>E12/AK12*100</f>
        <v>75.785068827751161</v>
      </c>
      <c r="Y12" s="211">
        <f>AN12/AQ12*100</f>
        <v>97.98448271680725</v>
      </c>
      <c r="Z12" s="201">
        <f>Q12/E12*100</f>
        <v>100</v>
      </c>
      <c r="AA12" s="225">
        <f>AH12/AG12*100</f>
        <v>100</v>
      </c>
      <c r="AB12" s="198">
        <f>G12/E12*100</f>
        <v>99.962145917574489</v>
      </c>
      <c r="AC12" s="226">
        <f>AI12/AG12*100</f>
        <v>99.964094408992977</v>
      </c>
      <c r="AD12" s="52" t="s">
        <v>25</v>
      </c>
      <c r="AE12" s="62"/>
      <c r="AF12" s="65"/>
      <c r="AG12" s="247">
        <v>355064480</v>
      </c>
      <c r="AH12" s="261">
        <v>355064480</v>
      </c>
      <c r="AI12" s="269">
        <v>354936992</v>
      </c>
      <c r="AJ12" s="281"/>
      <c r="AK12" s="287">
        <f t="shared" ref="AK12:AU12" si="5">SUM(AK10:AK11)</f>
        <v>430999408</v>
      </c>
      <c r="AL12" s="303">
        <f t="shared" si="5"/>
        <v>430999408</v>
      </c>
      <c r="AM12" s="312">
        <f t="shared" si="5"/>
        <v>430272392</v>
      </c>
      <c r="AN12" s="329">
        <f t="shared" si="5"/>
        <v>473240186</v>
      </c>
      <c r="AO12" s="303">
        <f t="shared" si="5"/>
        <v>473240186</v>
      </c>
      <c r="AP12" s="339">
        <f t="shared" si="5"/>
        <v>473190527</v>
      </c>
      <c r="AQ12" s="329">
        <f t="shared" si="5"/>
        <v>482974623</v>
      </c>
      <c r="AR12" s="303">
        <f t="shared" si="5"/>
        <v>482974623</v>
      </c>
      <c r="AS12" s="339">
        <f t="shared" si="5"/>
        <v>482332767</v>
      </c>
      <c r="AT12" s="347">
        <f t="shared" si="5"/>
        <v>606239082</v>
      </c>
      <c r="AU12" s="303">
        <f t="shared" si="5"/>
        <v>606239082</v>
      </c>
      <c r="AV12" s="351">
        <f>AV10</f>
        <v>604913851</v>
      </c>
      <c r="AW12" s="347">
        <f>SUM(AW10:AW11)</f>
        <v>703975939</v>
      </c>
      <c r="AX12" s="303">
        <f>SUM(AX10:AX11)</f>
        <v>703975939</v>
      </c>
      <c r="AY12" s="351">
        <f>AY10</f>
        <v>703606800</v>
      </c>
      <c r="AZ12" s="347">
        <f>SUM(AZ10:AZ11)</f>
        <v>820220755</v>
      </c>
      <c r="BA12" s="303">
        <f>SUM(BA10:BA11)</f>
        <v>820220755</v>
      </c>
      <c r="BB12" s="351">
        <f>SUM(BB10:BB11)</f>
        <v>819500699</v>
      </c>
      <c r="BC12" s="347">
        <v>830227833</v>
      </c>
      <c r="BD12" s="354">
        <v>830227833</v>
      </c>
    </row>
    <row r="13" spans="2:56" ht="15" customHeight="1">
      <c r="B13" s="6"/>
      <c r="C13" s="70" t="s">
        <v>69</v>
      </c>
      <c r="D13" s="79">
        <v>5555</v>
      </c>
      <c r="E13" s="91">
        <v>631807845</v>
      </c>
      <c r="F13" s="103">
        <v>5509</v>
      </c>
      <c r="G13" s="111">
        <v>630359449</v>
      </c>
      <c r="H13" s="133">
        <f t="shared" si="0"/>
        <v>46</v>
      </c>
      <c r="I13" s="151">
        <f t="shared" si="0"/>
        <v>1448396</v>
      </c>
      <c r="J13" s="85">
        <v>46</v>
      </c>
      <c r="K13" s="99">
        <v>1448396</v>
      </c>
      <c r="L13" s="161">
        <v>0</v>
      </c>
      <c r="M13" s="170">
        <v>0</v>
      </c>
      <c r="N13" s="161">
        <v>0</v>
      </c>
      <c r="O13" s="170">
        <v>0</v>
      </c>
      <c r="P13" s="85">
        <f>F13+J13+L13+N13</f>
        <v>5555</v>
      </c>
      <c r="Q13" s="99">
        <f>G13+K13+M13+O13</f>
        <v>631807845</v>
      </c>
      <c r="R13" s="161">
        <v>0</v>
      </c>
      <c r="S13" s="170">
        <v>0</v>
      </c>
      <c r="T13" s="135">
        <v>0</v>
      </c>
      <c r="U13" s="153">
        <v>0</v>
      </c>
      <c r="V13" s="161">
        <f t="shared" si="1"/>
        <v>0</v>
      </c>
      <c r="W13" s="170">
        <f t="shared" si="1"/>
        <v>0</v>
      </c>
      <c r="X13" s="196">
        <f>E13/AK13*100</f>
        <v>143.37312425186306</v>
      </c>
      <c r="Y13" s="207">
        <f>AN13/AQ13*100</f>
        <v>106.11751816283117</v>
      </c>
      <c r="Z13" s="218">
        <f>Q13/E13*100</f>
        <v>100</v>
      </c>
      <c r="AA13" s="215">
        <f>AH13/AG13*100</f>
        <v>100</v>
      </c>
      <c r="AB13" s="193">
        <f>G13/E13*100</f>
        <v>99.770753717057758</v>
      </c>
      <c r="AC13" s="223">
        <f>AI13/AG13*100</f>
        <v>99.997388098992118</v>
      </c>
      <c r="AD13" s="53" t="s">
        <v>69</v>
      </c>
      <c r="AE13" s="61"/>
      <c r="AF13" s="65"/>
      <c r="AG13" s="245">
        <v>836134292</v>
      </c>
      <c r="AH13" s="259">
        <v>836134292</v>
      </c>
      <c r="AI13" s="267">
        <v>836112453</v>
      </c>
      <c r="AJ13" s="281"/>
      <c r="AK13" s="285">
        <v>440673835</v>
      </c>
      <c r="AL13" s="301">
        <v>440673835</v>
      </c>
      <c r="AM13" s="310">
        <v>439008698</v>
      </c>
      <c r="AN13" s="325">
        <v>182454389</v>
      </c>
      <c r="AO13" s="301">
        <f>AN13</f>
        <v>182454389</v>
      </c>
      <c r="AP13" s="335">
        <v>182419081</v>
      </c>
      <c r="AQ13" s="325">
        <v>171936163</v>
      </c>
      <c r="AR13" s="301">
        <v>171936163</v>
      </c>
      <c r="AS13" s="335">
        <v>171924544</v>
      </c>
      <c r="AT13" s="345">
        <v>171103179</v>
      </c>
      <c r="AU13" s="301">
        <v>171103179</v>
      </c>
      <c r="AV13" s="349">
        <v>171090801</v>
      </c>
      <c r="AW13" s="345">
        <v>119624302</v>
      </c>
      <c r="AX13" s="301">
        <v>119624302</v>
      </c>
      <c r="AY13" s="349">
        <v>119617297</v>
      </c>
      <c r="AZ13" s="345">
        <v>129498579</v>
      </c>
      <c r="BA13" s="301">
        <v>129498579</v>
      </c>
      <c r="BB13" s="349">
        <v>129473662</v>
      </c>
      <c r="BC13" s="345">
        <v>464109982</v>
      </c>
      <c r="BD13" s="355">
        <v>464109982</v>
      </c>
    </row>
    <row r="14" spans="2:56" ht="15" customHeight="1">
      <c r="B14" s="7" t="s">
        <v>53</v>
      </c>
      <c r="C14" s="71" t="s">
        <v>71</v>
      </c>
      <c r="D14" s="80">
        <v>0</v>
      </c>
      <c r="E14" s="94">
        <v>0</v>
      </c>
      <c r="F14" s="104">
        <v>0</v>
      </c>
      <c r="G14" s="112">
        <v>0</v>
      </c>
      <c r="H14" s="131">
        <f t="shared" si="0"/>
        <v>0</v>
      </c>
      <c r="I14" s="149">
        <f t="shared" si="0"/>
        <v>0</v>
      </c>
      <c r="J14" s="110">
        <v>0</v>
      </c>
      <c r="K14" s="168">
        <v>0</v>
      </c>
      <c r="L14" s="110">
        <v>0</v>
      </c>
      <c r="M14" s="168">
        <v>0</v>
      </c>
      <c r="N14" s="110">
        <v>0</v>
      </c>
      <c r="O14" s="168">
        <v>0</v>
      </c>
      <c r="P14" s="110">
        <f>F14+J14+L14+N14</f>
        <v>0</v>
      </c>
      <c r="Q14" s="168">
        <f>G14+K14+M14+O14</f>
        <v>0</v>
      </c>
      <c r="R14" s="110">
        <v>0</v>
      </c>
      <c r="S14" s="168">
        <v>0</v>
      </c>
      <c r="T14" s="131">
        <v>0</v>
      </c>
      <c r="U14" s="149">
        <v>0</v>
      </c>
      <c r="V14" s="110">
        <f t="shared" si="1"/>
        <v>0</v>
      </c>
      <c r="W14" s="168">
        <f t="shared" si="1"/>
        <v>0</v>
      </c>
      <c r="X14" s="194" t="s">
        <v>34</v>
      </c>
      <c r="Y14" s="208" t="s">
        <v>34</v>
      </c>
      <c r="Z14" s="204" t="s">
        <v>34</v>
      </c>
      <c r="AA14" s="224" t="s">
        <v>34</v>
      </c>
      <c r="AB14" s="194" t="s">
        <v>34</v>
      </c>
      <c r="AC14" s="224" t="s">
        <v>34</v>
      </c>
      <c r="AD14" s="54" t="s">
        <v>71</v>
      </c>
      <c r="AE14" s="62" t="s">
        <v>53</v>
      </c>
      <c r="AF14" s="65"/>
      <c r="AG14" s="246">
        <v>0</v>
      </c>
      <c r="AH14" s="260">
        <v>0</v>
      </c>
      <c r="AI14" s="268">
        <v>0</v>
      </c>
      <c r="AJ14" s="281"/>
      <c r="AK14" s="286">
        <v>0</v>
      </c>
      <c r="AL14" s="302"/>
      <c r="AM14" s="311">
        <v>0</v>
      </c>
      <c r="AN14" s="326"/>
      <c r="AO14" s="302"/>
      <c r="AP14" s="336"/>
      <c r="AQ14" s="326">
        <v>0</v>
      </c>
      <c r="AR14" s="302"/>
      <c r="AS14" s="336">
        <v>0</v>
      </c>
      <c r="AT14" s="346">
        <v>0</v>
      </c>
      <c r="AU14" s="302">
        <v>0</v>
      </c>
      <c r="AV14" s="350">
        <v>0</v>
      </c>
      <c r="AW14" s="346">
        <v>0</v>
      </c>
      <c r="AX14" s="302">
        <v>0</v>
      </c>
      <c r="AY14" s="350">
        <v>0</v>
      </c>
      <c r="AZ14" s="346">
        <v>0</v>
      </c>
      <c r="BA14" s="302">
        <v>0</v>
      </c>
      <c r="BB14" s="350">
        <v>0</v>
      </c>
      <c r="BC14" s="346">
        <v>0</v>
      </c>
      <c r="BD14" s="352">
        <v>0</v>
      </c>
    </row>
    <row r="15" spans="2:56" ht="15" customHeight="1">
      <c r="B15" s="8"/>
      <c r="C15" s="72" t="s">
        <v>25</v>
      </c>
      <c r="D15" s="78">
        <v>5555</v>
      </c>
      <c r="E15" s="93">
        <v>631807845</v>
      </c>
      <c r="F15" s="78">
        <v>5509</v>
      </c>
      <c r="G15" s="113">
        <v>630359449</v>
      </c>
      <c r="H15" s="134">
        <f t="shared" si="0"/>
        <v>46</v>
      </c>
      <c r="I15" s="152">
        <f t="shared" si="0"/>
        <v>1448396</v>
      </c>
      <c r="J15" s="87">
        <v>46</v>
      </c>
      <c r="K15" s="101">
        <v>1448396</v>
      </c>
      <c r="L15" s="162">
        <v>0</v>
      </c>
      <c r="M15" s="171">
        <v>0</v>
      </c>
      <c r="N15" s="162">
        <v>0</v>
      </c>
      <c r="O15" s="171">
        <v>0</v>
      </c>
      <c r="P15" s="87">
        <f t="shared" ref="P15:U15" si="6">SUM(P13:P14)</f>
        <v>5555</v>
      </c>
      <c r="Q15" s="101">
        <f t="shared" si="6"/>
        <v>631807845</v>
      </c>
      <c r="R15" s="162">
        <f t="shared" si="6"/>
        <v>0</v>
      </c>
      <c r="S15" s="171">
        <f t="shared" si="6"/>
        <v>0</v>
      </c>
      <c r="T15" s="136">
        <f t="shared" si="6"/>
        <v>0</v>
      </c>
      <c r="U15" s="154">
        <f t="shared" si="6"/>
        <v>0</v>
      </c>
      <c r="V15" s="162">
        <f t="shared" si="1"/>
        <v>0</v>
      </c>
      <c r="W15" s="171">
        <f t="shared" si="1"/>
        <v>0</v>
      </c>
      <c r="X15" s="197">
        <f>E15/AK15*100</f>
        <v>143.37312425186306</v>
      </c>
      <c r="Y15" s="209">
        <f>AN15/AQ15*100</f>
        <v>106.11751816283117</v>
      </c>
      <c r="Z15" s="197">
        <f>Q15/E15*100</f>
        <v>100</v>
      </c>
      <c r="AA15" s="225">
        <f>AH15/AG15*100</f>
        <v>100</v>
      </c>
      <c r="AB15" s="195">
        <f>G15/E15*100</f>
        <v>99.770753717057758</v>
      </c>
      <c r="AC15" s="225">
        <f>AI15/AG15*100</f>
        <v>99.997388098992118</v>
      </c>
      <c r="AD15" s="55" t="s">
        <v>25</v>
      </c>
      <c r="AE15" s="63"/>
      <c r="AF15" s="65"/>
      <c r="AG15" s="247">
        <v>836134292</v>
      </c>
      <c r="AH15" s="261">
        <v>836134292</v>
      </c>
      <c r="AI15" s="269">
        <v>836112453</v>
      </c>
      <c r="AJ15" s="281"/>
      <c r="AK15" s="287">
        <f t="shared" ref="AK15:AU15" si="7">SUM(AK13:AK14)</f>
        <v>440673835</v>
      </c>
      <c r="AL15" s="303">
        <f t="shared" si="7"/>
        <v>440673835</v>
      </c>
      <c r="AM15" s="312">
        <f t="shared" si="7"/>
        <v>439008698</v>
      </c>
      <c r="AN15" s="327">
        <f t="shared" si="7"/>
        <v>182454389</v>
      </c>
      <c r="AO15" s="303">
        <f t="shared" si="7"/>
        <v>182454389</v>
      </c>
      <c r="AP15" s="337">
        <f t="shared" si="7"/>
        <v>182419081</v>
      </c>
      <c r="AQ15" s="327">
        <f t="shared" si="7"/>
        <v>171936163</v>
      </c>
      <c r="AR15" s="303">
        <f t="shared" si="7"/>
        <v>171936163</v>
      </c>
      <c r="AS15" s="337">
        <f t="shared" si="7"/>
        <v>171924544</v>
      </c>
      <c r="AT15" s="347">
        <f t="shared" si="7"/>
        <v>171103179</v>
      </c>
      <c r="AU15" s="303">
        <f t="shared" si="7"/>
        <v>171103179</v>
      </c>
      <c r="AV15" s="351">
        <f>AV13</f>
        <v>171090801</v>
      </c>
      <c r="AW15" s="347">
        <f>SUM(AW13:AW14)</f>
        <v>119624302</v>
      </c>
      <c r="AX15" s="303">
        <f>SUM(AX13:AX14)</f>
        <v>119624302</v>
      </c>
      <c r="AY15" s="351">
        <f>AY13</f>
        <v>119617297</v>
      </c>
      <c r="AZ15" s="347">
        <f>SUM(AZ13:AZ14)</f>
        <v>129498579</v>
      </c>
      <c r="BA15" s="303">
        <f>SUM(BA13:BA14)</f>
        <v>129498579</v>
      </c>
      <c r="BB15" s="351">
        <f>SUM(BB13:BB14)</f>
        <v>129473662</v>
      </c>
      <c r="BC15" s="347">
        <v>464109982</v>
      </c>
      <c r="BD15" s="354">
        <v>464109982</v>
      </c>
    </row>
    <row r="16" spans="2:56" ht="15" customHeight="1">
      <c r="B16" s="478" t="s">
        <v>80</v>
      </c>
      <c r="C16" s="70" t="s">
        <v>69</v>
      </c>
      <c r="D16" s="79">
        <v>201</v>
      </c>
      <c r="E16" s="91">
        <v>434763633</v>
      </c>
      <c r="F16" s="103">
        <v>198</v>
      </c>
      <c r="G16" s="111">
        <v>433945504</v>
      </c>
      <c r="H16" s="135">
        <f t="shared" si="0"/>
        <v>3</v>
      </c>
      <c r="I16" s="153">
        <f t="shared" si="0"/>
        <v>818129</v>
      </c>
      <c r="J16" s="161">
        <v>3</v>
      </c>
      <c r="K16" s="170">
        <v>818129</v>
      </c>
      <c r="L16" s="161">
        <v>0</v>
      </c>
      <c r="M16" s="170">
        <v>0</v>
      </c>
      <c r="N16" s="161">
        <v>0</v>
      </c>
      <c r="O16" s="170">
        <v>0</v>
      </c>
      <c r="P16" s="85">
        <f>F16+J16+L16+N16</f>
        <v>201</v>
      </c>
      <c r="Q16" s="99">
        <f>G16+K16+M16+O16</f>
        <v>434763633</v>
      </c>
      <c r="R16" s="161">
        <v>0</v>
      </c>
      <c r="S16" s="170">
        <v>0</v>
      </c>
      <c r="T16" s="135">
        <v>0</v>
      </c>
      <c r="U16" s="153">
        <v>0</v>
      </c>
      <c r="V16" s="161">
        <f t="shared" si="1"/>
        <v>0</v>
      </c>
      <c r="W16" s="170">
        <f t="shared" si="1"/>
        <v>0</v>
      </c>
      <c r="X16" s="196">
        <f>E16/AK16*100</f>
        <v>88.64264255822242</v>
      </c>
      <c r="Y16" s="207">
        <f>AN16/AQ16*100</f>
        <v>121.83041647718902</v>
      </c>
      <c r="Z16" s="218">
        <f>Q16/E16*100</f>
        <v>100</v>
      </c>
      <c r="AA16" s="215">
        <f>AH16/AG16*100</f>
        <v>100</v>
      </c>
      <c r="AB16" s="193">
        <f>G16/E16*100</f>
        <v>99.811822117145667</v>
      </c>
      <c r="AC16" s="223">
        <f>AI16/AG16*100</f>
        <v>100</v>
      </c>
      <c r="AD16" s="50" t="s">
        <v>69</v>
      </c>
      <c r="AE16" s="61"/>
      <c r="AF16" s="65"/>
      <c r="AG16" s="245">
        <v>363521519</v>
      </c>
      <c r="AH16" s="259">
        <v>363521519</v>
      </c>
      <c r="AI16" s="267">
        <v>363521519</v>
      </c>
      <c r="AJ16" s="281"/>
      <c r="AK16" s="285">
        <v>490467816</v>
      </c>
      <c r="AL16" s="301">
        <v>490467816</v>
      </c>
      <c r="AM16" s="310">
        <v>490353294</v>
      </c>
      <c r="AN16" s="325">
        <v>40344341</v>
      </c>
      <c r="AO16" s="301">
        <f>AN16</f>
        <v>40344341</v>
      </c>
      <c r="AP16" s="335">
        <v>40213995</v>
      </c>
      <c r="AQ16" s="325">
        <v>33115163</v>
      </c>
      <c r="AR16" s="301">
        <v>33115163</v>
      </c>
      <c r="AS16" s="335">
        <v>33105868</v>
      </c>
      <c r="AT16" s="345">
        <v>41369853</v>
      </c>
      <c r="AU16" s="301">
        <v>41369853</v>
      </c>
      <c r="AV16" s="349">
        <v>41369853</v>
      </c>
      <c r="AW16" s="345">
        <v>44940744</v>
      </c>
      <c r="AX16" s="301">
        <v>44940744</v>
      </c>
      <c r="AY16" s="349">
        <v>44940744</v>
      </c>
      <c r="AZ16" s="345">
        <v>38002092</v>
      </c>
      <c r="BA16" s="301">
        <v>38002092</v>
      </c>
      <c r="BB16" s="349">
        <v>37997280</v>
      </c>
      <c r="BC16" s="345">
        <v>215839391</v>
      </c>
      <c r="BD16" s="355">
        <v>215839391</v>
      </c>
    </row>
    <row r="17" spans="2:56" ht="15" customHeight="1">
      <c r="B17" s="479"/>
      <c r="C17" s="71" t="s">
        <v>71</v>
      </c>
      <c r="D17" s="80">
        <v>0</v>
      </c>
      <c r="E17" s="94">
        <v>0</v>
      </c>
      <c r="F17" s="104">
        <v>0</v>
      </c>
      <c r="G17" s="112">
        <v>0</v>
      </c>
      <c r="H17" s="131">
        <f t="shared" si="0"/>
        <v>0</v>
      </c>
      <c r="I17" s="149">
        <f t="shared" si="0"/>
        <v>0</v>
      </c>
      <c r="J17" s="110">
        <v>0</v>
      </c>
      <c r="K17" s="168">
        <v>0</v>
      </c>
      <c r="L17" s="110">
        <v>0</v>
      </c>
      <c r="M17" s="168">
        <v>0</v>
      </c>
      <c r="N17" s="110">
        <v>0</v>
      </c>
      <c r="O17" s="168">
        <v>0</v>
      </c>
      <c r="P17" s="110">
        <f>F17+J17+L17+N17</f>
        <v>0</v>
      </c>
      <c r="Q17" s="168">
        <f>G17+K17+M17+O17</f>
        <v>0</v>
      </c>
      <c r="R17" s="110">
        <v>0</v>
      </c>
      <c r="S17" s="168">
        <v>0</v>
      </c>
      <c r="T17" s="131">
        <v>0</v>
      </c>
      <c r="U17" s="149">
        <v>0</v>
      </c>
      <c r="V17" s="110">
        <f t="shared" si="1"/>
        <v>0</v>
      </c>
      <c r="W17" s="168">
        <f t="shared" si="1"/>
        <v>0</v>
      </c>
      <c r="X17" s="194" t="s">
        <v>34</v>
      </c>
      <c r="Y17" s="208" t="s">
        <v>34</v>
      </c>
      <c r="Z17" s="204" t="s">
        <v>34</v>
      </c>
      <c r="AA17" s="224" t="s">
        <v>34</v>
      </c>
      <c r="AB17" s="194" t="s">
        <v>34</v>
      </c>
      <c r="AC17" s="224" t="s">
        <v>34</v>
      </c>
      <c r="AD17" s="51" t="s">
        <v>71</v>
      </c>
      <c r="AE17" s="62" t="s">
        <v>60</v>
      </c>
      <c r="AF17" s="65"/>
      <c r="AG17" s="246">
        <v>0</v>
      </c>
      <c r="AH17" s="260">
        <v>0</v>
      </c>
      <c r="AI17" s="268">
        <v>0</v>
      </c>
      <c r="AJ17" s="281"/>
      <c r="AK17" s="286">
        <v>0</v>
      </c>
      <c r="AL17" s="302"/>
      <c r="AM17" s="311">
        <v>0</v>
      </c>
      <c r="AN17" s="326"/>
      <c r="AO17" s="302"/>
      <c r="AP17" s="336"/>
      <c r="AQ17" s="326">
        <v>0</v>
      </c>
      <c r="AR17" s="302"/>
      <c r="AS17" s="336">
        <v>0</v>
      </c>
      <c r="AT17" s="346">
        <v>0</v>
      </c>
      <c r="AU17" s="302">
        <v>0</v>
      </c>
      <c r="AV17" s="350">
        <v>0</v>
      </c>
      <c r="AW17" s="346">
        <v>0</v>
      </c>
      <c r="AX17" s="302">
        <v>0</v>
      </c>
      <c r="AY17" s="350"/>
      <c r="AZ17" s="346">
        <v>0</v>
      </c>
      <c r="BA17" s="302">
        <v>0</v>
      </c>
      <c r="BB17" s="350">
        <v>0</v>
      </c>
      <c r="BC17" s="346">
        <v>0</v>
      </c>
      <c r="BD17" s="352">
        <v>0</v>
      </c>
    </row>
    <row r="18" spans="2:56" ht="15" customHeight="1">
      <c r="B18" s="480"/>
      <c r="C18" s="72" t="s">
        <v>25</v>
      </c>
      <c r="D18" s="78">
        <v>201</v>
      </c>
      <c r="E18" s="93">
        <v>434763633</v>
      </c>
      <c r="F18" s="78">
        <v>198</v>
      </c>
      <c r="G18" s="113">
        <v>433945504</v>
      </c>
      <c r="H18" s="136">
        <f t="shared" si="0"/>
        <v>3</v>
      </c>
      <c r="I18" s="154">
        <f t="shared" si="0"/>
        <v>818129</v>
      </c>
      <c r="J18" s="162">
        <v>3</v>
      </c>
      <c r="K18" s="171">
        <v>818129</v>
      </c>
      <c r="L18" s="162">
        <v>0</v>
      </c>
      <c r="M18" s="171">
        <v>0</v>
      </c>
      <c r="N18" s="162">
        <v>0</v>
      </c>
      <c r="O18" s="171">
        <v>0</v>
      </c>
      <c r="P18" s="87">
        <f t="shared" ref="P18:U18" si="8">SUM(P16:P17)</f>
        <v>201</v>
      </c>
      <c r="Q18" s="101">
        <f t="shared" si="8"/>
        <v>434763633</v>
      </c>
      <c r="R18" s="162">
        <f t="shared" si="8"/>
        <v>0</v>
      </c>
      <c r="S18" s="171">
        <f t="shared" si="8"/>
        <v>0</v>
      </c>
      <c r="T18" s="136">
        <f t="shared" si="8"/>
        <v>0</v>
      </c>
      <c r="U18" s="154">
        <f t="shared" si="8"/>
        <v>0</v>
      </c>
      <c r="V18" s="162">
        <f t="shared" si="1"/>
        <v>0</v>
      </c>
      <c r="W18" s="171">
        <f t="shared" si="1"/>
        <v>0</v>
      </c>
      <c r="X18" s="198">
        <f t="shared" ref="X18:X24" si="9">E18/AK18*100</f>
        <v>88.64264255822242</v>
      </c>
      <c r="Y18" s="209">
        <f t="shared" ref="Y18:Y24" si="10">AN18/AQ18*100</f>
        <v>121.83041647718902</v>
      </c>
      <c r="Z18" s="197">
        <f t="shared" ref="Z18:Z24" si="11">Q18/E18*100</f>
        <v>100</v>
      </c>
      <c r="AA18" s="226">
        <f t="shared" ref="AA18:AA24" si="12">AH18/AG18*100</f>
        <v>100</v>
      </c>
      <c r="AB18" s="195">
        <f>G18/E18*100</f>
        <v>99.811822117145667</v>
      </c>
      <c r="AC18" s="225">
        <f>AI18/AG18*100</f>
        <v>100</v>
      </c>
      <c r="AD18" s="52" t="s">
        <v>25</v>
      </c>
      <c r="AE18" s="63"/>
      <c r="AF18" s="65"/>
      <c r="AG18" s="247">
        <v>363521519</v>
      </c>
      <c r="AH18" s="261">
        <v>363521519</v>
      </c>
      <c r="AI18" s="269">
        <v>363521519</v>
      </c>
      <c r="AJ18" s="281"/>
      <c r="AK18" s="287">
        <f t="shared" ref="AK18:AU18" si="13">SUM(AK16:AK17)</f>
        <v>490467816</v>
      </c>
      <c r="AL18" s="303">
        <f t="shared" si="13"/>
        <v>490467816</v>
      </c>
      <c r="AM18" s="312">
        <f t="shared" si="13"/>
        <v>490353294</v>
      </c>
      <c r="AN18" s="327">
        <f t="shared" si="13"/>
        <v>40344341</v>
      </c>
      <c r="AO18" s="303">
        <f t="shared" si="13"/>
        <v>40344341</v>
      </c>
      <c r="AP18" s="337">
        <f t="shared" si="13"/>
        <v>40213995</v>
      </c>
      <c r="AQ18" s="327">
        <f t="shared" si="13"/>
        <v>33115163</v>
      </c>
      <c r="AR18" s="303">
        <f t="shared" si="13"/>
        <v>33115163</v>
      </c>
      <c r="AS18" s="337">
        <f t="shared" si="13"/>
        <v>33105868</v>
      </c>
      <c r="AT18" s="347">
        <f t="shared" si="13"/>
        <v>41369853</v>
      </c>
      <c r="AU18" s="303">
        <f t="shared" si="13"/>
        <v>41369853</v>
      </c>
      <c r="AV18" s="351">
        <f>AV16</f>
        <v>41369853</v>
      </c>
      <c r="AW18" s="347">
        <f>SUM(AW16:AW17)</f>
        <v>44940744</v>
      </c>
      <c r="AX18" s="303">
        <f>SUM(AX16:AX17)</f>
        <v>44940744</v>
      </c>
      <c r="AY18" s="351">
        <f>AY16</f>
        <v>44940744</v>
      </c>
      <c r="AZ18" s="347">
        <f>SUM(AZ16:AZ17)</f>
        <v>38002092</v>
      </c>
      <c r="BA18" s="303">
        <f>SUM(BA16:BA17)</f>
        <v>38002092</v>
      </c>
      <c r="BB18" s="351">
        <f>SUM(BB16:BB17)</f>
        <v>37997280</v>
      </c>
      <c r="BC18" s="347">
        <v>215839391</v>
      </c>
      <c r="BD18" s="354">
        <v>215839391</v>
      </c>
    </row>
    <row r="19" spans="2:56" ht="15" customHeight="1">
      <c r="B19" s="6"/>
      <c r="C19" s="70" t="s">
        <v>69</v>
      </c>
      <c r="D19" s="79">
        <v>10068</v>
      </c>
      <c r="E19" s="91">
        <v>761101900</v>
      </c>
      <c r="F19" s="103">
        <v>8385</v>
      </c>
      <c r="G19" s="111">
        <v>657125400</v>
      </c>
      <c r="H19" s="133">
        <f t="shared" si="0"/>
        <v>1683</v>
      </c>
      <c r="I19" s="151">
        <f t="shared" si="0"/>
        <v>103976500</v>
      </c>
      <c r="J19" s="85">
        <v>1593</v>
      </c>
      <c r="K19" s="99">
        <v>96518554</v>
      </c>
      <c r="L19" s="85">
        <v>3</v>
      </c>
      <c r="M19" s="99">
        <v>74700</v>
      </c>
      <c r="N19" s="85">
        <v>21</v>
      </c>
      <c r="O19" s="99">
        <v>938019</v>
      </c>
      <c r="P19" s="85">
        <f>F19+J19+L19+N19</f>
        <v>10002</v>
      </c>
      <c r="Q19" s="99">
        <f>G19+K19+M19+O19</f>
        <v>754656673</v>
      </c>
      <c r="R19" s="161">
        <v>0</v>
      </c>
      <c r="S19" s="170">
        <v>0</v>
      </c>
      <c r="T19" s="133">
        <v>2</v>
      </c>
      <c r="U19" s="151">
        <v>189100</v>
      </c>
      <c r="V19" s="85">
        <f t="shared" si="1"/>
        <v>64</v>
      </c>
      <c r="W19" s="99">
        <f t="shared" si="1"/>
        <v>6256127</v>
      </c>
      <c r="X19" s="193">
        <f t="shared" si="9"/>
        <v>107.21600964448635</v>
      </c>
      <c r="Y19" s="207">
        <f t="shared" si="10"/>
        <v>99.69715542900741</v>
      </c>
      <c r="Z19" s="218">
        <f t="shared" si="11"/>
        <v>99.153171605536656</v>
      </c>
      <c r="AA19" s="223">
        <f t="shared" si="12"/>
        <v>99.310719310863718</v>
      </c>
      <c r="AB19" s="193">
        <f>G19/E19*100</f>
        <v>86.338688682816326</v>
      </c>
      <c r="AC19" s="223">
        <f>AI19/AG19*100</f>
        <v>85.657359171130281</v>
      </c>
      <c r="AD19" s="50" t="s">
        <v>69</v>
      </c>
      <c r="AE19" s="61"/>
      <c r="AF19" s="65"/>
      <c r="AG19" s="245">
        <v>747881100</v>
      </c>
      <c r="AH19" s="259">
        <v>742726100</v>
      </c>
      <c r="AI19" s="267">
        <v>640615200</v>
      </c>
      <c r="AJ19" s="281"/>
      <c r="AK19" s="285">
        <v>709877100</v>
      </c>
      <c r="AL19" s="301">
        <v>704715395</v>
      </c>
      <c r="AM19" s="310">
        <v>612914457</v>
      </c>
      <c r="AN19" s="325">
        <v>667721200</v>
      </c>
      <c r="AO19" s="301">
        <v>658179070</v>
      </c>
      <c r="AP19" s="335">
        <v>581679400</v>
      </c>
      <c r="AQ19" s="325">
        <v>669749500</v>
      </c>
      <c r="AR19" s="301">
        <v>662451537</v>
      </c>
      <c r="AS19" s="335">
        <v>576543600</v>
      </c>
      <c r="AT19" s="345">
        <v>671433600</v>
      </c>
      <c r="AU19" s="301">
        <v>661556500</v>
      </c>
      <c r="AV19" s="349">
        <v>568486600</v>
      </c>
      <c r="AW19" s="345">
        <v>757969300</v>
      </c>
      <c r="AX19" s="301">
        <v>742752450</v>
      </c>
      <c r="AY19" s="349">
        <v>630433600</v>
      </c>
      <c r="AZ19" s="345">
        <v>855748400</v>
      </c>
      <c r="BA19" s="301">
        <v>834943489</v>
      </c>
      <c r="BB19" s="349">
        <v>693431700</v>
      </c>
      <c r="BC19" s="345">
        <v>879289600</v>
      </c>
      <c r="BD19" s="355">
        <v>864498869</v>
      </c>
    </row>
    <row r="20" spans="2:56" ht="15" customHeight="1">
      <c r="B20" s="7" t="s">
        <v>72</v>
      </c>
      <c r="C20" s="71" t="s">
        <v>71</v>
      </c>
      <c r="D20" s="77">
        <v>307</v>
      </c>
      <c r="E20" s="92">
        <v>19983784</v>
      </c>
      <c r="F20" s="104">
        <v>0</v>
      </c>
      <c r="G20" s="112">
        <v>0</v>
      </c>
      <c r="H20" s="137">
        <f t="shared" si="0"/>
        <v>307</v>
      </c>
      <c r="I20" s="155">
        <f t="shared" si="0"/>
        <v>19983784</v>
      </c>
      <c r="J20" s="86">
        <v>63</v>
      </c>
      <c r="K20" s="100">
        <v>4236823</v>
      </c>
      <c r="L20" s="86">
        <v>6</v>
      </c>
      <c r="M20" s="100">
        <v>452351</v>
      </c>
      <c r="N20" s="86">
        <v>29</v>
      </c>
      <c r="O20" s="100">
        <v>1267068</v>
      </c>
      <c r="P20" s="86">
        <f>F20+J20+L20+N20</f>
        <v>98</v>
      </c>
      <c r="Q20" s="100">
        <f>G20+K20+M20+O20</f>
        <v>5956242</v>
      </c>
      <c r="R20" s="110">
        <v>0</v>
      </c>
      <c r="S20" s="168">
        <v>0</v>
      </c>
      <c r="T20" s="137">
        <v>28</v>
      </c>
      <c r="U20" s="155">
        <v>1341118</v>
      </c>
      <c r="V20" s="86">
        <f t="shared" si="1"/>
        <v>181</v>
      </c>
      <c r="W20" s="100">
        <f t="shared" si="1"/>
        <v>12686424</v>
      </c>
      <c r="X20" s="194">
        <f t="shared" si="9"/>
        <v>55.213895927312265</v>
      </c>
      <c r="Y20" s="208">
        <f t="shared" si="10"/>
        <v>74.845022164500975</v>
      </c>
      <c r="Z20" s="204">
        <f t="shared" si="11"/>
        <v>29.805376199022167</v>
      </c>
      <c r="AA20" s="224">
        <f t="shared" si="12"/>
        <v>25.247017253637623</v>
      </c>
      <c r="AB20" s="194" t="s">
        <v>34</v>
      </c>
      <c r="AC20" s="224" t="s">
        <v>34</v>
      </c>
      <c r="AD20" s="51" t="s">
        <v>71</v>
      </c>
      <c r="AE20" s="62" t="s">
        <v>72</v>
      </c>
      <c r="AF20" s="65"/>
      <c r="AG20" s="246">
        <v>25432434</v>
      </c>
      <c r="AH20" s="260">
        <v>6420931</v>
      </c>
      <c r="AI20" s="268">
        <v>0</v>
      </c>
      <c r="AJ20" s="281"/>
      <c r="AK20" s="286">
        <v>36193396</v>
      </c>
      <c r="AL20" s="302">
        <v>10318907</v>
      </c>
      <c r="AM20" s="311">
        <v>0</v>
      </c>
      <c r="AN20" s="326">
        <v>37751916</v>
      </c>
      <c r="AO20" s="302">
        <v>7730180</v>
      </c>
      <c r="AP20" s="336"/>
      <c r="AQ20" s="326">
        <v>50440116</v>
      </c>
      <c r="AR20" s="302">
        <v>12037915</v>
      </c>
      <c r="AS20" s="336">
        <v>0</v>
      </c>
      <c r="AT20" s="346">
        <v>59339780</v>
      </c>
      <c r="AU20" s="302">
        <v>9484326</v>
      </c>
      <c r="AV20" s="350">
        <v>0</v>
      </c>
      <c r="AW20" s="346">
        <v>59223486</v>
      </c>
      <c r="AX20" s="302">
        <v>9835922</v>
      </c>
      <c r="AY20" s="350">
        <v>0</v>
      </c>
      <c r="AZ20" s="346">
        <v>54072108</v>
      </c>
      <c r="BA20" s="302">
        <v>9063840</v>
      </c>
      <c r="BB20" s="350">
        <v>0</v>
      </c>
      <c r="BC20" s="346">
        <v>62822652</v>
      </c>
      <c r="BD20" s="352">
        <v>13762027</v>
      </c>
    </row>
    <row r="21" spans="2:56" ht="15" customHeight="1">
      <c r="B21" s="8"/>
      <c r="C21" s="72" t="s">
        <v>25</v>
      </c>
      <c r="D21" s="78">
        <v>10375</v>
      </c>
      <c r="E21" s="93">
        <v>781085684</v>
      </c>
      <c r="F21" s="78">
        <v>8385</v>
      </c>
      <c r="G21" s="113">
        <v>657125400</v>
      </c>
      <c r="H21" s="134">
        <f t="shared" si="0"/>
        <v>1990</v>
      </c>
      <c r="I21" s="152">
        <f t="shared" si="0"/>
        <v>123960284</v>
      </c>
      <c r="J21" s="87">
        <v>1656</v>
      </c>
      <c r="K21" s="101">
        <v>100755377</v>
      </c>
      <c r="L21" s="87">
        <v>9</v>
      </c>
      <c r="M21" s="101">
        <v>527051</v>
      </c>
      <c r="N21" s="87">
        <v>50</v>
      </c>
      <c r="O21" s="101">
        <v>2205087</v>
      </c>
      <c r="P21" s="87">
        <f t="shared" ref="P21:U21" si="14">SUM(P19:P20)</f>
        <v>10100</v>
      </c>
      <c r="Q21" s="101">
        <f t="shared" si="14"/>
        <v>760612915</v>
      </c>
      <c r="R21" s="162">
        <f t="shared" si="14"/>
        <v>0</v>
      </c>
      <c r="S21" s="171">
        <f t="shared" si="14"/>
        <v>0</v>
      </c>
      <c r="T21" s="134">
        <f t="shared" si="14"/>
        <v>30</v>
      </c>
      <c r="U21" s="152">
        <f t="shared" si="14"/>
        <v>1530218</v>
      </c>
      <c r="V21" s="87">
        <f t="shared" si="1"/>
        <v>245</v>
      </c>
      <c r="W21" s="101">
        <f t="shared" si="1"/>
        <v>18942551</v>
      </c>
      <c r="X21" s="195">
        <f t="shared" si="9"/>
        <v>104.69328142417255</v>
      </c>
      <c r="Y21" s="209">
        <f t="shared" si="10"/>
        <v>97.956579812725323</v>
      </c>
      <c r="Z21" s="197">
        <f t="shared" si="11"/>
        <v>97.378934293718274</v>
      </c>
      <c r="AA21" s="225">
        <f t="shared" si="12"/>
        <v>96.874941154204592</v>
      </c>
      <c r="AB21" s="195">
        <f>G21/E21*100</f>
        <v>84.129745745026355</v>
      </c>
      <c r="AC21" s="225">
        <f>AI21/AG21*100</f>
        <v>82.840293339544729</v>
      </c>
      <c r="AD21" s="52" t="s">
        <v>25</v>
      </c>
      <c r="AE21" s="63"/>
      <c r="AF21" s="65"/>
      <c r="AG21" s="247">
        <v>773313534</v>
      </c>
      <c r="AH21" s="261">
        <v>749147031</v>
      </c>
      <c r="AI21" s="269">
        <v>640615200</v>
      </c>
      <c r="AJ21" s="281"/>
      <c r="AK21" s="287">
        <f t="shared" ref="AK21:AU21" si="15">SUM(AK19:AK20)</f>
        <v>746070496</v>
      </c>
      <c r="AL21" s="303">
        <f t="shared" si="15"/>
        <v>715034302</v>
      </c>
      <c r="AM21" s="312">
        <f t="shared" si="15"/>
        <v>612914457</v>
      </c>
      <c r="AN21" s="327">
        <f t="shared" si="15"/>
        <v>705473116</v>
      </c>
      <c r="AO21" s="303">
        <f t="shared" si="15"/>
        <v>665909250</v>
      </c>
      <c r="AP21" s="337">
        <f t="shared" si="15"/>
        <v>581679400</v>
      </c>
      <c r="AQ21" s="327">
        <f t="shared" si="15"/>
        <v>720189616</v>
      </c>
      <c r="AR21" s="303">
        <f t="shared" si="15"/>
        <v>674489452</v>
      </c>
      <c r="AS21" s="337">
        <f t="shared" si="15"/>
        <v>576543600</v>
      </c>
      <c r="AT21" s="347">
        <f t="shared" si="15"/>
        <v>730773380</v>
      </c>
      <c r="AU21" s="303">
        <f t="shared" si="15"/>
        <v>671040826</v>
      </c>
      <c r="AV21" s="351">
        <f>AV19</f>
        <v>568486600</v>
      </c>
      <c r="AW21" s="347">
        <f>SUM(AW19:AW20)</f>
        <v>817192786</v>
      </c>
      <c r="AX21" s="303">
        <f>SUM(AX19:AX20)</f>
        <v>752588372</v>
      </c>
      <c r="AY21" s="351">
        <f>AY19</f>
        <v>630433600</v>
      </c>
      <c r="AZ21" s="347">
        <f>SUM(AZ19:AZ20)</f>
        <v>909820508</v>
      </c>
      <c r="BA21" s="303">
        <f>SUM(BA19:BA20)</f>
        <v>844007329</v>
      </c>
      <c r="BB21" s="351">
        <f>SUM(BB19:BB20)</f>
        <v>693431700</v>
      </c>
      <c r="BC21" s="347">
        <v>942112252</v>
      </c>
      <c r="BD21" s="354">
        <v>878260896</v>
      </c>
    </row>
    <row r="22" spans="2:56" ht="15" customHeight="1">
      <c r="B22" s="6"/>
      <c r="C22" s="70" t="s">
        <v>69</v>
      </c>
      <c r="D22" s="79">
        <v>13174</v>
      </c>
      <c r="E22" s="91">
        <v>15133424500</v>
      </c>
      <c r="F22" s="103">
        <v>11134</v>
      </c>
      <c r="G22" s="111">
        <v>14962716207</v>
      </c>
      <c r="H22" s="127">
        <f t="shared" si="0"/>
        <v>2040</v>
      </c>
      <c r="I22" s="151">
        <f t="shared" si="0"/>
        <v>170708293</v>
      </c>
      <c r="J22" s="106">
        <v>1977</v>
      </c>
      <c r="K22" s="99">
        <v>167176030</v>
      </c>
      <c r="L22" s="106">
        <v>0</v>
      </c>
      <c r="M22" s="99">
        <v>0</v>
      </c>
      <c r="N22" s="85">
        <v>7</v>
      </c>
      <c r="O22" s="99">
        <v>381706</v>
      </c>
      <c r="P22" s="106">
        <f>F22+J22+L22+N22</f>
        <v>13118</v>
      </c>
      <c r="Q22" s="99">
        <f>G22+K22+M22+O22</f>
        <v>15130273943</v>
      </c>
      <c r="R22" s="161">
        <v>0</v>
      </c>
      <c r="S22" s="170">
        <v>0</v>
      </c>
      <c r="T22" s="135">
        <v>0</v>
      </c>
      <c r="U22" s="153">
        <v>0</v>
      </c>
      <c r="V22" s="85">
        <f t="shared" si="1"/>
        <v>56</v>
      </c>
      <c r="W22" s="99">
        <f t="shared" si="1"/>
        <v>3150557</v>
      </c>
      <c r="X22" s="193">
        <f t="shared" si="9"/>
        <v>124.5317784202628</v>
      </c>
      <c r="Y22" s="207">
        <f t="shared" si="10"/>
        <v>106.61928375708607</v>
      </c>
      <c r="Z22" s="218">
        <f t="shared" si="11"/>
        <v>99.97918146682531</v>
      </c>
      <c r="AA22" s="223">
        <f t="shared" si="12"/>
        <v>99.977965028584066</v>
      </c>
      <c r="AB22" s="193">
        <f>G22/E22*100</f>
        <v>98.871978427618942</v>
      </c>
      <c r="AC22" s="223">
        <f>AI22/AG22*100</f>
        <v>99.013321688083536</v>
      </c>
      <c r="AD22" s="50" t="s">
        <v>69</v>
      </c>
      <c r="AE22" s="61"/>
      <c r="AF22" s="65"/>
      <c r="AG22" s="245">
        <v>13755193700</v>
      </c>
      <c r="AH22" s="259">
        <v>13752162747</v>
      </c>
      <c r="AI22" s="267">
        <v>13619474187</v>
      </c>
      <c r="AJ22" s="281"/>
      <c r="AK22" s="285">
        <v>12152259200</v>
      </c>
      <c r="AL22" s="301">
        <v>12130304856</v>
      </c>
      <c r="AM22" s="310">
        <v>12006531035</v>
      </c>
      <c r="AN22" s="325">
        <v>10120094400</v>
      </c>
      <c r="AO22" s="301">
        <v>10091722541</v>
      </c>
      <c r="AP22" s="335">
        <v>9960984747</v>
      </c>
      <c r="AQ22" s="325">
        <v>9491804900</v>
      </c>
      <c r="AR22" s="301">
        <v>9487207635</v>
      </c>
      <c r="AS22" s="335">
        <v>9332281800</v>
      </c>
      <c r="AT22" s="345">
        <v>10342201100</v>
      </c>
      <c r="AU22" s="301">
        <v>10332909445</v>
      </c>
      <c r="AV22" s="349">
        <v>10093751782</v>
      </c>
      <c r="AW22" s="345">
        <v>12243614800</v>
      </c>
      <c r="AX22" s="301">
        <v>12176615021</v>
      </c>
      <c r="AY22" s="349">
        <v>11841055591</v>
      </c>
      <c r="AZ22" s="345">
        <v>21951018200</v>
      </c>
      <c r="BA22" s="301">
        <v>21925724235</v>
      </c>
      <c r="BB22" s="349">
        <v>21476273087</v>
      </c>
      <c r="BC22" s="345">
        <v>23930427900</v>
      </c>
      <c r="BD22" s="355">
        <v>23909203139</v>
      </c>
    </row>
    <row r="23" spans="2:56" ht="15" customHeight="1">
      <c r="B23" s="7" t="s">
        <v>73</v>
      </c>
      <c r="C23" s="71" t="s">
        <v>71</v>
      </c>
      <c r="D23" s="77">
        <v>182</v>
      </c>
      <c r="E23" s="92">
        <v>40135453</v>
      </c>
      <c r="F23" s="104">
        <v>0</v>
      </c>
      <c r="G23" s="112">
        <v>0</v>
      </c>
      <c r="H23" s="137">
        <f t="shared" si="0"/>
        <v>182</v>
      </c>
      <c r="I23" s="155">
        <f t="shared" si="0"/>
        <v>40135453</v>
      </c>
      <c r="J23" s="86">
        <v>30</v>
      </c>
      <c r="K23" s="100">
        <v>1207600</v>
      </c>
      <c r="L23" s="167">
        <v>3</v>
      </c>
      <c r="M23" s="100">
        <v>656098</v>
      </c>
      <c r="N23" s="86">
        <v>12</v>
      </c>
      <c r="O23" s="100">
        <v>317075</v>
      </c>
      <c r="P23" s="167">
        <f>F23+J23+L23+N23</f>
        <v>45</v>
      </c>
      <c r="Q23" s="100">
        <f>G23+K23+M23+O23</f>
        <v>2180773</v>
      </c>
      <c r="R23" s="110">
        <v>0</v>
      </c>
      <c r="S23" s="168">
        <v>0</v>
      </c>
      <c r="T23" s="137">
        <v>24</v>
      </c>
      <c r="U23" s="155">
        <v>7111654</v>
      </c>
      <c r="V23" s="86">
        <f t="shared" si="1"/>
        <v>113</v>
      </c>
      <c r="W23" s="100">
        <f t="shared" si="1"/>
        <v>30843026</v>
      </c>
      <c r="X23" s="194">
        <f t="shared" si="9"/>
        <v>35.633337583065092</v>
      </c>
      <c r="Y23" s="208">
        <f t="shared" si="10"/>
        <v>90.020255869950262</v>
      </c>
      <c r="Z23" s="204">
        <f t="shared" si="11"/>
        <v>5.4335327920679006</v>
      </c>
      <c r="AA23" s="224">
        <f t="shared" si="12"/>
        <v>3.1047382392250538</v>
      </c>
      <c r="AB23" s="194" t="s">
        <v>34</v>
      </c>
      <c r="AC23" s="224" t="s">
        <v>34</v>
      </c>
      <c r="AD23" s="51" t="s">
        <v>71</v>
      </c>
      <c r="AE23" s="62" t="s">
        <v>73</v>
      </c>
      <c r="AF23" s="65"/>
      <c r="AG23" s="246">
        <v>95198106</v>
      </c>
      <c r="AH23" s="260">
        <v>2955652</v>
      </c>
      <c r="AI23" s="268">
        <v>0</v>
      </c>
      <c r="AJ23" s="281"/>
      <c r="AK23" s="286">
        <v>112634560</v>
      </c>
      <c r="AL23" s="302">
        <v>25542782</v>
      </c>
      <c r="AM23" s="311">
        <v>0</v>
      </c>
      <c r="AN23" s="326">
        <v>97006159</v>
      </c>
      <c r="AO23" s="302">
        <v>6906957</v>
      </c>
      <c r="AP23" s="336"/>
      <c r="AQ23" s="326">
        <v>107760368</v>
      </c>
      <c r="AR23" s="302">
        <v>8583641</v>
      </c>
      <c r="AS23" s="336">
        <v>0</v>
      </c>
      <c r="AT23" s="346">
        <v>135604947</v>
      </c>
      <c r="AU23" s="302">
        <v>5734461</v>
      </c>
      <c r="AV23" s="350">
        <v>0</v>
      </c>
      <c r="AW23" s="346">
        <v>92076733</v>
      </c>
      <c r="AX23" s="302">
        <v>14788267</v>
      </c>
      <c r="AY23" s="350">
        <v>0</v>
      </c>
      <c r="AZ23" s="346">
        <v>106701428</v>
      </c>
      <c r="BA23" s="302">
        <v>16865223</v>
      </c>
      <c r="BB23" s="350">
        <v>0</v>
      </c>
      <c r="BC23" s="346">
        <v>95784803</v>
      </c>
      <c r="BD23" s="352">
        <v>8100536</v>
      </c>
    </row>
    <row r="24" spans="2:56" ht="15" customHeight="1">
      <c r="B24" s="8"/>
      <c r="C24" s="72" t="s">
        <v>25</v>
      </c>
      <c r="D24" s="78">
        <v>13356</v>
      </c>
      <c r="E24" s="93">
        <v>15173559953</v>
      </c>
      <c r="F24" s="78">
        <v>11134</v>
      </c>
      <c r="G24" s="113">
        <v>14962716207</v>
      </c>
      <c r="H24" s="129">
        <f t="shared" si="0"/>
        <v>2222</v>
      </c>
      <c r="I24" s="152">
        <f t="shared" si="0"/>
        <v>210843746</v>
      </c>
      <c r="J24" s="108">
        <v>2007</v>
      </c>
      <c r="K24" s="101">
        <v>168383630</v>
      </c>
      <c r="L24" s="108">
        <v>3</v>
      </c>
      <c r="M24" s="101">
        <v>656098</v>
      </c>
      <c r="N24" s="87">
        <v>19</v>
      </c>
      <c r="O24" s="101">
        <v>698781</v>
      </c>
      <c r="P24" s="108">
        <f t="shared" ref="P24:U24" si="16">SUM(P22:P23)</f>
        <v>13163</v>
      </c>
      <c r="Q24" s="101">
        <f t="shared" si="16"/>
        <v>15132454716</v>
      </c>
      <c r="R24" s="162">
        <f t="shared" si="16"/>
        <v>0</v>
      </c>
      <c r="S24" s="171">
        <f t="shared" si="16"/>
        <v>0</v>
      </c>
      <c r="T24" s="134">
        <f t="shared" si="16"/>
        <v>24</v>
      </c>
      <c r="U24" s="152">
        <f t="shared" si="16"/>
        <v>7111654</v>
      </c>
      <c r="V24" s="87">
        <f t="shared" si="1"/>
        <v>169</v>
      </c>
      <c r="W24" s="101">
        <f t="shared" si="1"/>
        <v>33993583</v>
      </c>
      <c r="X24" s="195">
        <f t="shared" si="9"/>
        <v>123.71538025454531</v>
      </c>
      <c r="Y24" s="209">
        <f t="shared" si="10"/>
        <v>106.43295059473729</v>
      </c>
      <c r="Z24" s="197">
        <f t="shared" si="11"/>
        <v>99.729099584228592</v>
      </c>
      <c r="AA24" s="225">
        <f t="shared" si="12"/>
        <v>99.312124824088173</v>
      </c>
      <c r="AB24" s="195">
        <f>G24/E24*100</f>
        <v>98.610453007382006</v>
      </c>
      <c r="AC24" s="225">
        <f>AI24/AG24*100</f>
        <v>98.332771937181107</v>
      </c>
      <c r="AD24" s="52" t="s">
        <v>25</v>
      </c>
      <c r="AE24" s="63"/>
      <c r="AF24" s="65"/>
      <c r="AG24" s="247">
        <v>13850391806</v>
      </c>
      <c r="AH24" s="262">
        <v>13755118399</v>
      </c>
      <c r="AI24" s="269">
        <v>13619474187</v>
      </c>
      <c r="AJ24" s="281"/>
      <c r="AK24" s="287">
        <f t="shared" ref="AK24:AU24" si="17">SUM(AK22:AK23)</f>
        <v>12264893760</v>
      </c>
      <c r="AL24" s="304">
        <f t="shared" si="17"/>
        <v>12155847638</v>
      </c>
      <c r="AM24" s="312">
        <f t="shared" si="17"/>
        <v>12006531035</v>
      </c>
      <c r="AN24" s="327">
        <f t="shared" si="17"/>
        <v>10217100559</v>
      </c>
      <c r="AO24" s="304">
        <f t="shared" si="17"/>
        <v>10098629498</v>
      </c>
      <c r="AP24" s="337">
        <f t="shared" si="17"/>
        <v>9960984747</v>
      </c>
      <c r="AQ24" s="327">
        <f t="shared" si="17"/>
        <v>9599565268</v>
      </c>
      <c r="AR24" s="304">
        <f t="shared" si="17"/>
        <v>9495791276</v>
      </c>
      <c r="AS24" s="337">
        <f t="shared" si="17"/>
        <v>9332281800</v>
      </c>
      <c r="AT24" s="347">
        <f t="shared" si="17"/>
        <v>10477806047</v>
      </c>
      <c r="AU24" s="304">
        <f t="shared" si="17"/>
        <v>10338643906</v>
      </c>
      <c r="AV24" s="351">
        <f>AV22</f>
        <v>10093751782</v>
      </c>
      <c r="AW24" s="347">
        <f>SUM(AW22:AW23)</f>
        <v>12335691533</v>
      </c>
      <c r="AX24" s="304">
        <f>SUM(AX22:AX23)</f>
        <v>12191403288</v>
      </c>
      <c r="AY24" s="351">
        <f>AY22</f>
        <v>11841055591</v>
      </c>
      <c r="AZ24" s="347">
        <f>SUM(AZ22:AZ23)</f>
        <v>22057719628</v>
      </c>
      <c r="BA24" s="304">
        <f>SUM(BA22:BA23)</f>
        <v>21942589458</v>
      </c>
      <c r="BB24" s="354">
        <f>SUM(BB22:BB23)</f>
        <v>21476273087</v>
      </c>
      <c r="BC24" s="347">
        <v>24026212703</v>
      </c>
      <c r="BD24" s="354">
        <v>23917303675</v>
      </c>
    </row>
    <row r="25" spans="2:56" ht="15" customHeight="1">
      <c r="B25" s="488" t="s">
        <v>7</v>
      </c>
      <c r="C25" s="482" t="s">
        <v>69</v>
      </c>
      <c r="D25" s="81"/>
      <c r="E25" s="95"/>
      <c r="F25" s="81"/>
      <c r="G25" s="114"/>
      <c r="H25" s="138">
        <v>13</v>
      </c>
      <c r="I25" s="95">
        <v>307400</v>
      </c>
      <c r="J25" s="163"/>
      <c r="K25" s="95"/>
      <c r="L25" s="163"/>
      <c r="M25" s="95"/>
      <c r="N25" s="163"/>
      <c r="O25" s="95"/>
      <c r="P25" s="163"/>
      <c r="Q25" s="95"/>
      <c r="R25" s="173"/>
      <c r="S25" s="179"/>
      <c r="T25" s="138"/>
      <c r="U25" s="95"/>
      <c r="V25" s="163"/>
      <c r="W25" s="95"/>
      <c r="X25" s="199"/>
      <c r="Y25" s="212"/>
      <c r="Z25" s="199"/>
      <c r="AA25" s="214"/>
      <c r="AB25" s="227"/>
      <c r="AC25" s="214"/>
      <c r="AD25" s="467" t="s">
        <v>69</v>
      </c>
      <c r="AE25" s="464" t="s">
        <v>7</v>
      </c>
      <c r="AF25" s="65"/>
      <c r="AG25" s="248"/>
      <c r="AH25" s="259"/>
      <c r="AI25" s="270"/>
      <c r="AJ25" s="281"/>
      <c r="AK25" s="288"/>
      <c r="AL25" s="301"/>
      <c r="AM25" s="313"/>
      <c r="AN25" s="330"/>
      <c r="AO25" s="301"/>
      <c r="AP25" s="340"/>
      <c r="AQ25" s="330"/>
      <c r="AR25" s="301"/>
      <c r="AS25" s="340"/>
      <c r="AT25" s="345"/>
      <c r="AU25" s="301"/>
      <c r="AV25" s="349"/>
      <c r="AW25" s="345"/>
      <c r="AX25" s="301"/>
      <c r="AY25" s="349"/>
      <c r="AZ25" s="345"/>
      <c r="BA25" s="301"/>
      <c r="BB25" s="349"/>
      <c r="BC25" s="345"/>
      <c r="BD25" s="355"/>
    </row>
    <row r="26" spans="2:56" ht="15" customHeight="1">
      <c r="B26" s="460"/>
      <c r="C26" s="483"/>
      <c r="D26" s="82">
        <v>12340</v>
      </c>
      <c r="E26" s="96">
        <v>1566445170</v>
      </c>
      <c r="F26" s="82">
        <v>10649</v>
      </c>
      <c r="G26" s="115">
        <v>1376541100</v>
      </c>
      <c r="H26" s="139">
        <f>D26-F26</f>
        <v>1691</v>
      </c>
      <c r="I26" s="156">
        <f>E26-G26</f>
        <v>189904070</v>
      </c>
      <c r="J26" s="164">
        <v>1525</v>
      </c>
      <c r="K26" s="96">
        <v>145486009</v>
      </c>
      <c r="L26" s="164">
        <v>19</v>
      </c>
      <c r="M26" s="96">
        <v>3052875</v>
      </c>
      <c r="N26" s="164">
        <v>12</v>
      </c>
      <c r="O26" s="96">
        <v>1332675</v>
      </c>
      <c r="P26" s="164">
        <f>F26+J26+L26+N26</f>
        <v>12205</v>
      </c>
      <c r="Q26" s="96">
        <f>G26+K26+M26+O26</f>
        <v>1526412659</v>
      </c>
      <c r="R26" s="174">
        <v>0</v>
      </c>
      <c r="S26" s="177">
        <v>0</v>
      </c>
      <c r="T26" s="139">
        <v>2</v>
      </c>
      <c r="U26" s="96">
        <v>46100</v>
      </c>
      <c r="V26" s="164">
        <f>D26-P26+R26-T26</f>
        <v>133</v>
      </c>
      <c r="W26" s="96">
        <f>E26-Q26+S26-U26</f>
        <v>39986411</v>
      </c>
      <c r="X26" s="200">
        <f>E26/AK26*100</f>
        <v>85.776348410326008</v>
      </c>
      <c r="Y26" s="210">
        <f>AN26/AQ26*100</f>
        <v>101.10304935514618</v>
      </c>
      <c r="Z26" s="200">
        <f>Q26/E26*100</f>
        <v>97.444372023567212</v>
      </c>
      <c r="AA26" s="215">
        <f>AH26/AG26*100</f>
        <v>95.480159702247136</v>
      </c>
      <c r="AB26" s="196">
        <f>G26/E26*100</f>
        <v>87.876749621565111</v>
      </c>
      <c r="AC26" s="215">
        <f>AI26/AG26*100</f>
        <v>84.223262997211705</v>
      </c>
      <c r="AD26" s="463"/>
      <c r="AE26" s="465"/>
      <c r="AF26" s="65"/>
      <c r="AG26" s="249">
        <v>1725135400</v>
      </c>
      <c r="AH26" s="260">
        <v>1647162035</v>
      </c>
      <c r="AI26" s="271">
        <v>1452965325</v>
      </c>
      <c r="AJ26" s="281"/>
      <c r="AK26" s="289">
        <v>1826197080</v>
      </c>
      <c r="AL26" s="302">
        <v>1802503117</v>
      </c>
      <c r="AM26" s="314">
        <v>1569234033</v>
      </c>
      <c r="AN26" s="328">
        <v>1655535560</v>
      </c>
      <c r="AO26" s="302">
        <v>1642288520</v>
      </c>
      <c r="AP26" s="338">
        <v>1522600820</v>
      </c>
      <c r="AQ26" s="328">
        <v>1637473420</v>
      </c>
      <c r="AR26" s="302">
        <v>1585400713</v>
      </c>
      <c r="AS26" s="338">
        <v>1448462976</v>
      </c>
      <c r="AT26" s="346">
        <v>2098609000</v>
      </c>
      <c r="AU26" s="302">
        <v>2006656936</v>
      </c>
      <c r="AV26" s="352">
        <v>1733354242</v>
      </c>
      <c r="AW26" s="346">
        <v>2464547280</v>
      </c>
      <c r="AX26" s="302">
        <v>2403654265</v>
      </c>
      <c r="AY26" s="352">
        <v>2117861536</v>
      </c>
      <c r="AZ26" s="346">
        <v>2606462320</v>
      </c>
      <c r="BA26" s="302">
        <v>2545619375</v>
      </c>
      <c r="BB26" s="352">
        <v>2346794012</v>
      </c>
      <c r="BC26" s="346">
        <v>2843266290</v>
      </c>
      <c r="BD26" s="352">
        <v>2799820084</v>
      </c>
    </row>
    <row r="27" spans="2:56" ht="15" customHeight="1">
      <c r="B27" s="460"/>
      <c r="C27" s="483" t="s">
        <v>71</v>
      </c>
      <c r="D27" s="83"/>
      <c r="E27" s="97"/>
      <c r="F27" s="83"/>
      <c r="G27" s="116"/>
      <c r="H27" s="140">
        <v>70</v>
      </c>
      <c r="I27" s="157">
        <v>1614300</v>
      </c>
      <c r="J27" s="165"/>
      <c r="K27" s="97"/>
      <c r="L27" s="165"/>
      <c r="M27" s="97"/>
      <c r="N27" s="165"/>
      <c r="O27" s="97"/>
      <c r="P27" s="165"/>
      <c r="Q27" s="97"/>
      <c r="R27" s="175"/>
      <c r="S27" s="180"/>
      <c r="T27" s="141"/>
      <c r="U27" s="97"/>
      <c r="V27" s="165"/>
      <c r="W27" s="97"/>
      <c r="X27" s="201"/>
      <c r="Y27" s="211"/>
      <c r="Z27" s="201"/>
      <c r="AA27" s="226"/>
      <c r="AB27" s="198"/>
      <c r="AC27" s="226"/>
      <c r="AD27" s="463" t="s">
        <v>71</v>
      </c>
      <c r="AE27" s="465"/>
      <c r="AF27" s="65"/>
      <c r="AG27" s="250"/>
      <c r="AH27" s="260"/>
      <c r="AI27" s="272"/>
      <c r="AJ27" s="281"/>
      <c r="AK27" s="290"/>
      <c r="AL27" s="302"/>
      <c r="AM27" s="315"/>
      <c r="AN27" s="331"/>
      <c r="AO27" s="302"/>
      <c r="AP27" s="341"/>
      <c r="AQ27" s="331"/>
      <c r="AR27" s="302"/>
      <c r="AS27" s="341"/>
      <c r="AT27" s="346"/>
      <c r="AU27" s="302"/>
      <c r="AV27" s="352"/>
      <c r="AW27" s="346"/>
      <c r="AX27" s="302"/>
      <c r="AY27" s="352"/>
      <c r="AZ27" s="346"/>
      <c r="BA27" s="302"/>
      <c r="BB27" s="352"/>
      <c r="BC27" s="346"/>
      <c r="BD27" s="352"/>
    </row>
    <row r="28" spans="2:56" ht="15" customHeight="1">
      <c r="B28" s="460"/>
      <c r="C28" s="483"/>
      <c r="D28" s="82">
        <v>385</v>
      </c>
      <c r="E28" s="96">
        <v>200538063</v>
      </c>
      <c r="F28" s="105">
        <v>0</v>
      </c>
      <c r="G28" s="117">
        <v>0</v>
      </c>
      <c r="H28" s="139">
        <f>D28-F28</f>
        <v>385</v>
      </c>
      <c r="I28" s="156">
        <f>E28-G28</f>
        <v>200538063</v>
      </c>
      <c r="J28" s="164">
        <v>71</v>
      </c>
      <c r="K28" s="96">
        <v>20356619</v>
      </c>
      <c r="L28" s="164">
        <v>31</v>
      </c>
      <c r="M28" s="96">
        <v>19908796</v>
      </c>
      <c r="N28" s="164">
        <v>35</v>
      </c>
      <c r="O28" s="96">
        <v>57856294</v>
      </c>
      <c r="P28" s="164">
        <f>F28+J28+L28+N28</f>
        <v>137</v>
      </c>
      <c r="Q28" s="96">
        <f>G28+K28+M28+O28</f>
        <v>98121709</v>
      </c>
      <c r="R28" s="174">
        <v>0</v>
      </c>
      <c r="S28" s="177">
        <v>0</v>
      </c>
      <c r="T28" s="139">
        <v>31</v>
      </c>
      <c r="U28" s="96">
        <v>10098538</v>
      </c>
      <c r="V28" s="164">
        <f>D28-P28+R28-T28</f>
        <v>217</v>
      </c>
      <c r="W28" s="96">
        <f>E28-Q28+S28-U28</f>
        <v>92317816</v>
      </c>
      <c r="X28" s="202">
        <f>E28/AK28*100</f>
        <v>113.60923845667379</v>
      </c>
      <c r="Y28" s="210">
        <f>AN28/AQ28*100</f>
        <v>100.04014317631015</v>
      </c>
      <c r="Z28" s="200">
        <f>Q28/E28*100</f>
        <v>48.929219486876164</v>
      </c>
      <c r="AA28" s="215">
        <f>AH28/AG28*100</f>
        <v>11.658559142716845</v>
      </c>
      <c r="AB28" s="196" t="s">
        <v>34</v>
      </c>
      <c r="AC28" s="215" t="s">
        <v>34</v>
      </c>
      <c r="AD28" s="463"/>
      <c r="AE28" s="465"/>
      <c r="AF28" s="65"/>
      <c r="AG28" s="249">
        <v>163965802</v>
      </c>
      <c r="AH28" s="260">
        <v>19116050</v>
      </c>
      <c r="AI28" s="271">
        <v>0</v>
      </c>
      <c r="AJ28" s="281"/>
      <c r="AK28" s="289">
        <v>176515630</v>
      </c>
      <c r="AL28" s="302">
        <v>17233832</v>
      </c>
      <c r="AM28" s="314"/>
      <c r="AN28" s="328">
        <v>202960256</v>
      </c>
      <c r="AO28" s="302">
        <v>35470771</v>
      </c>
      <c r="AP28" s="338"/>
      <c r="AQ28" s="328">
        <v>202878814</v>
      </c>
      <c r="AR28" s="302">
        <v>32480443</v>
      </c>
      <c r="AS28" s="338">
        <v>0</v>
      </c>
      <c r="AT28" s="346">
        <v>165919095</v>
      </c>
      <c r="AU28" s="302">
        <v>36095579</v>
      </c>
      <c r="AV28" s="350">
        <v>0</v>
      </c>
      <c r="AW28" s="346">
        <v>157025021</v>
      </c>
      <c r="AX28" s="302">
        <v>34478659</v>
      </c>
      <c r="AY28" s="350">
        <v>0</v>
      </c>
      <c r="AZ28" s="346">
        <v>128073553</v>
      </c>
      <c r="BA28" s="302">
        <v>18676477</v>
      </c>
      <c r="BB28" s="350">
        <v>0</v>
      </c>
      <c r="BC28" s="346">
        <v>148865689</v>
      </c>
      <c r="BD28" s="352">
        <v>32723448</v>
      </c>
    </row>
    <row r="29" spans="2:56" ht="15" customHeight="1">
      <c r="B29" s="460"/>
      <c r="C29" s="483" t="s">
        <v>25</v>
      </c>
      <c r="D29" s="83"/>
      <c r="E29" s="97"/>
      <c r="F29" s="83"/>
      <c r="G29" s="116"/>
      <c r="H29" s="141">
        <f>H25+H27</f>
        <v>83</v>
      </c>
      <c r="I29" s="97">
        <f>I25+I27</f>
        <v>1921700</v>
      </c>
      <c r="J29" s="165"/>
      <c r="K29" s="97"/>
      <c r="L29" s="165"/>
      <c r="M29" s="97"/>
      <c r="N29" s="165"/>
      <c r="O29" s="97"/>
      <c r="P29" s="165"/>
      <c r="Q29" s="97"/>
      <c r="R29" s="175"/>
      <c r="S29" s="180"/>
      <c r="T29" s="141"/>
      <c r="U29" s="97"/>
      <c r="V29" s="165"/>
      <c r="W29" s="97"/>
      <c r="X29" s="201"/>
      <c r="Y29" s="211"/>
      <c r="Z29" s="201"/>
      <c r="AA29" s="226"/>
      <c r="AB29" s="198"/>
      <c r="AC29" s="226"/>
      <c r="AD29" s="463" t="s">
        <v>25</v>
      </c>
      <c r="AE29" s="465"/>
      <c r="AF29" s="65"/>
      <c r="AG29" s="250"/>
      <c r="AH29" s="260"/>
      <c r="AI29" s="272"/>
      <c r="AJ29" s="281"/>
      <c r="AK29" s="290"/>
      <c r="AL29" s="302"/>
      <c r="AM29" s="315"/>
      <c r="AN29" s="331"/>
      <c r="AO29" s="302"/>
      <c r="AP29" s="341"/>
      <c r="AQ29" s="331"/>
      <c r="AR29" s="302"/>
      <c r="AS29" s="341"/>
      <c r="AT29" s="346"/>
      <c r="AU29" s="302"/>
      <c r="AV29" s="350"/>
      <c r="AW29" s="346"/>
      <c r="AX29" s="302"/>
      <c r="AY29" s="350"/>
      <c r="AZ29" s="346"/>
      <c r="BA29" s="302"/>
      <c r="BB29" s="350"/>
      <c r="BC29" s="346"/>
      <c r="BD29" s="352"/>
    </row>
    <row r="30" spans="2:56" ht="15" customHeight="1">
      <c r="B30" s="461"/>
      <c r="C30" s="486"/>
      <c r="D30" s="84">
        <v>12725</v>
      </c>
      <c r="E30" s="98">
        <v>1766983233</v>
      </c>
      <c r="F30" s="84">
        <v>10649</v>
      </c>
      <c r="G30" s="118">
        <v>1376541100</v>
      </c>
      <c r="H30" s="142">
        <f t="shared" ref="H30:I39" si="18">D30-F30</f>
        <v>2076</v>
      </c>
      <c r="I30" s="98">
        <f t="shared" si="18"/>
        <v>390442133</v>
      </c>
      <c r="J30" s="166">
        <v>1596</v>
      </c>
      <c r="K30" s="98">
        <v>165842628</v>
      </c>
      <c r="L30" s="166">
        <v>50</v>
      </c>
      <c r="M30" s="98">
        <v>22961671</v>
      </c>
      <c r="N30" s="166">
        <v>47</v>
      </c>
      <c r="O30" s="98">
        <v>59188969</v>
      </c>
      <c r="P30" s="166">
        <f t="shared" ref="P30:U30" si="19">P26+P28</f>
        <v>12342</v>
      </c>
      <c r="Q30" s="98">
        <f t="shared" si="19"/>
        <v>1624534368</v>
      </c>
      <c r="R30" s="176">
        <f t="shared" si="19"/>
        <v>0</v>
      </c>
      <c r="S30" s="181">
        <f t="shared" si="19"/>
        <v>0</v>
      </c>
      <c r="T30" s="142">
        <f t="shared" si="19"/>
        <v>33</v>
      </c>
      <c r="U30" s="98">
        <f t="shared" si="19"/>
        <v>10144638</v>
      </c>
      <c r="V30" s="166">
        <f t="shared" ref="V30:W39" si="20">D30-P30+R30-T30</f>
        <v>350</v>
      </c>
      <c r="W30" s="98">
        <f t="shared" si="20"/>
        <v>132304227</v>
      </c>
      <c r="X30" s="203">
        <f>E30/AK30*100</f>
        <v>88.229491138546777</v>
      </c>
      <c r="Y30" s="213">
        <f>AN30/AQ30*100</f>
        <v>100.98587551148101</v>
      </c>
      <c r="Z30" s="203">
        <f>Q30/E30*100</f>
        <v>91.938301261741515</v>
      </c>
      <c r="AA30" s="217">
        <f>AH30/AG30*100</f>
        <v>88.204807833265036</v>
      </c>
      <c r="AB30" s="228">
        <f>G30/E30*100</f>
        <v>77.903461351067619</v>
      </c>
      <c r="AC30" s="217">
        <f>AI30/AG30*100</f>
        <v>76.913048568374151</v>
      </c>
      <c r="AD30" s="489"/>
      <c r="AE30" s="466"/>
      <c r="AF30" s="65"/>
      <c r="AG30" s="251">
        <v>1889101202</v>
      </c>
      <c r="AH30" s="261">
        <v>1666278085</v>
      </c>
      <c r="AI30" s="273">
        <v>1452965325</v>
      </c>
      <c r="AJ30" s="281"/>
      <c r="AK30" s="291">
        <f t="shared" ref="AK30:AS30" si="21">AK26+AK28</f>
        <v>2002712710</v>
      </c>
      <c r="AL30" s="303">
        <f t="shared" si="21"/>
        <v>1819736949</v>
      </c>
      <c r="AM30" s="316">
        <f t="shared" si="21"/>
        <v>1569234033</v>
      </c>
      <c r="AN30" s="332">
        <f t="shared" si="21"/>
        <v>1858495816</v>
      </c>
      <c r="AO30" s="303">
        <f t="shared" si="21"/>
        <v>1677759291</v>
      </c>
      <c r="AP30" s="342">
        <f t="shared" si="21"/>
        <v>1522600820</v>
      </c>
      <c r="AQ30" s="332">
        <f t="shared" si="21"/>
        <v>1840352234</v>
      </c>
      <c r="AR30" s="303">
        <f t="shared" si="21"/>
        <v>1617881156</v>
      </c>
      <c r="AS30" s="342">
        <f t="shared" si="21"/>
        <v>1448462976</v>
      </c>
      <c r="AT30" s="347">
        <f>SUM(AT25:AT29)</f>
        <v>2264528095</v>
      </c>
      <c r="AU30" s="303">
        <f>SUM(AU25:AU29)</f>
        <v>2042752515</v>
      </c>
      <c r="AV30" s="351">
        <f>AV26</f>
        <v>1733354242</v>
      </c>
      <c r="AW30" s="347">
        <f>SUM(AW25:AW29)</f>
        <v>2621572301</v>
      </c>
      <c r="AX30" s="303">
        <f>SUM(AX25:AX29)</f>
        <v>2438132924</v>
      </c>
      <c r="AY30" s="351">
        <f>AY26</f>
        <v>2117861536</v>
      </c>
      <c r="AZ30" s="347">
        <f>AZ26+AZ28</f>
        <v>2734535873</v>
      </c>
      <c r="BA30" s="303">
        <f>BA26+BA28</f>
        <v>2564295852</v>
      </c>
      <c r="BB30" s="351">
        <f>BB26+BB28</f>
        <v>2346794012</v>
      </c>
      <c r="BC30" s="347">
        <v>2992131979</v>
      </c>
      <c r="BD30" s="354">
        <v>2832543532</v>
      </c>
    </row>
    <row r="31" spans="2:56" ht="15" customHeight="1">
      <c r="B31" s="6"/>
      <c r="C31" s="70" t="s">
        <v>69</v>
      </c>
      <c r="D31" s="79">
        <v>72</v>
      </c>
      <c r="E31" s="91">
        <v>1218742035</v>
      </c>
      <c r="F31" s="103">
        <v>72</v>
      </c>
      <c r="G31" s="111">
        <v>1218742035</v>
      </c>
      <c r="H31" s="133">
        <f t="shared" si="18"/>
        <v>0</v>
      </c>
      <c r="I31" s="151">
        <f t="shared" si="18"/>
        <v>0</v>
      </c>
      <c r="J31" s="85">
        <v>0</v>
      </c>
      <c r="K31" s="99">
        <v>0</v>
      </c>
      <c r="L31" s="161">
        <v>0</v>
      </c>
      <c r="M31" s="170">
        <v>0</v>
      </c>
      <c r="N31" s="161">
        <v>0</v>
      </c>
      <c r="O31" s="170">
        <v>0</v>
      </c>
      <c r="P31" s="85">
        <f>F31+J31+L31+N31</f>
        <v>72</v>
      </c>
      <c r="Q31" s="99">
        <f>G31+K31+M31+O31</f>
        <v>1218742035</v>
      </c>
      <c r="R31" s="161">
        <v>0</v>
      </c>
      <c r="S31" s="170">
        <v>0</v>
      </c>
      <c r="T31" s="135">
        <f>'[2]９税務課 (1)県税の決算状況'!P57</f>
        <v>0</v>
      </c>
      <c r="U31" s="153">
        <f>'[2]９税務課 (1)県税の決算状況'!O57</f>
        <v>0</v>
      </c>
      <c r="V31" s="161">
        <f t="shared" si="20"/>
        <v>0</v>
      </c>
      <c r="W31" s="170">
        <f t="shared" si="20"/>
        <v>0</v>
      </c>
      <c r="X31" s="200">
        <f>E31/AK31*100</f>
        <v>87.878826827047718</v>
      </c>
      <c r="Y31" s="207">
        <f>AN31/AQ31*100</f>
        <v>99.334224149461164</v>
      </c>
      <c r="Z31" s="218">
        <f>Q31/E31*100</f>
        <v>100</v>
      </c>
      <c r="AA31" s="223">
        <f>AH31/AG31*100</f>
        <v>100</v>
      </c>
      <c r="AB31" s="193">
        <f>G31/E31*100</f>
        <v>100</v>
      </c>
      <c r="AC31" s="223">
        <f>AI31/AG31*100</f>
        <v>99.995566325361054</v>
      </c>
      <c r="AD31" s="50" t="s">
        <v>69</v>
      </c>
      <c r="AE31" s="61"/>
      <c r="AF31" s="65"/>
      <c r="AG31" s="245">
        <v>1246505540</v>
      </c>
      <c r="AH31" s="259">
        <v>1246505540</v>
      </c>
      <c r="AI31" s="267">
        <v>1246450274</v>
      </c>
      <c r="AJ31" s="281"/>
      <c r="AK31" s="285">
        <v>1386843770</v>
      </c>
      <c r="AL31" s="301">
        <v>1386843770</v>
      </c>
      <c r="AM31" s="310">
        <v>1386728087</v>
      </c>
      <c r="AN31" s="325">
        <v>2324074714</v>
      </c>
      <c r="AO31" s="301">
        <v>2324074714</v>
      </c>
      <c r="AP31" s="335">
        <v>2323967095</v>
      </c>
      <c r="AQ31" s="325">
        <v>2339651549</v>
      </c>
      <c r="AR31" s="301">
        <v>2339651549</v>
      </c>
      <c r="AS31" s="335">
        <v>2339461687</v>
      </c>
      <c r="AT31" s="345">
        <v>2055943124</v>
      </c>
      <c r="AU31" s="301">
        <v>2055857882</v>
      </c>
      <c r="AV31" s="349">
        <v>2054996457</v>
      </c>
      <c r="AW31" s="345">
        <v>2001620746</v>
      </c>
      <c r="AX31" s="301">
        <v>2001620746</v>
      </c>
      <c r="AY31" s="349">
        <v>2001545076</v>
      </c>
      <c r="AZ31" s="345">
        <v>2109775851</v>
      </c>
      <c r="BA31" s="301">
        <v>2109775851</v>
      </c>
      <c r="BB31" s="349">
        <v>2109644452</v>
      </c>
      <c r="BC31" s="345">
        <v>2234501360</v>
      </c>
      <c r="BD31" s="355">
        <v>2234501360</v>
      </c>
    </row>
    <row r="32" spans="2:56" ht="15" customHeight="1">
      <c r="B32" s="7" t="s">
        <v>74</v>
      </c>
      <c r="C32" s="71" t="s">
        <v>71</v>
      </c>
      <c r="D32" s="80">
        <v>0</v>
      </c>
      <c r="E32" s="94">
        <v>0</v>
      </c>
      <c r="F32" s="104">
        <v>0</v>
      </c>
      <c r="G32" s="112">
        <v>0</v>
      </c>
      <c r="H32" s="131">
        <f t="shared" si="18"/>
        <v>0</v>
      </c>
      <c r="I32" s="149">
        <f t="shared" si="18"/>
        <v>0</v>
      </c>
      <c r="J32" s="110">
        <v>0</v>
      </c>
      <c r="K32" s="168">
        <v>0</v>
      </c>
      <c r="L32" s="110">
        <v>0</v>
      </c>
      <c r="M32" s="168">
        <v>0</v>
      </c>
      <c r="N32" s="110">
        <v>0</v>
      </c>
      <c r="O32" s="168">
        <v>0</v>
      </c>
      <c r="P32" s="110">
        <f>F32+J32+L32+N32</f>
        <v>0</v>
      </c>
      <c r="Q32" s="168">
        <f>G32+K32+M32+O32</f>
        <v>0</v>
      </c>
      <c r="R32" s="110">
        <v>0</v>
      </c>
      <c r="S32" s="168">
        <v>0</v>
      </c>
      <c r="T32" s="131">
        <f>'[2]９税務課 (1)県税の決算状況'!P58</f>
        <v>0</v>
      </c>
      <c r="U32" s="149">
        <f>'[2]９税務課 (1)県税の決算状況'!O58</f>
        <v>0</v>
      </c>
      <c r="V32" s="110">
        <f t="shared" si="20"/>
        <v>0</v>
      </c>
      <c r="W32" s="168">
        <f t="shared" si="20"/>
        <v>0</v>
      </c>
      <c r="X32" s="204" t="s">
        <v>34</v>
      </c>
      <c r="Y32" s="208" t="s">
        <v>34</v>
      </c>
      <c r="Z32" s="204" t="s">
        <v>34</v>
      </c>
      <c r="AA32" s="224" t="s">
        <v>34</v>
      </c>
      <c r="AB32" s="194" t="s">
        <v>34</v>
      </c>
      <c r="AC32" s="224" t="s">
        <v>34</v>
      </c>
      <c r="AD32" s="51" t="s">
        <v>71</v>
      </c>
      <c r="AE32" s="62" t="s">
        <v>74</v>
      </c>
      <c r="AF32" s="65"/>
      <c r="AG32" s="246">
        <v>0</v>
      </c>
      <c r="AH32" s="260">
        <v>0</v>
      </c>
      <c r="AI32" s="268">
        <v>0</v>
      </c>
      <c r="AJ32" s="281"/>
      <c r="AK32" s="286">
        <v>0</v>
      </c>
      <c r="AL32" s="302"/>
      <c r="AM32" s="311">
        <v>0</v>
      </c>
      <c r="AN32" s="326"/>
      <c r="AO32" s="302"/>
      <c r="AP32" s="336"/>
      <c r="AQ32" s="326">
        <v>85242</v>
      </c>
      <c r="AR32" s="302">
        <v>85242</v>
      </c>
      <c r="AS32" s="336">
        <v>85242</v>
      </c>
      <c r="AT32" s="346">
        <v>0</v>
      </c>
      <c r="AU32" s="302">
        <v>0</v>
      </c>
      <c r="AV32" s="350">
        <v>0</v>
      </c>
      <c r="AW32" s="346">
        <v>0</v>
      </c>
      <c r="AX32" s="302">
        <v>0</v>
      </c>
      <c r="AY32" s="350">
        <v>0</v>
      </c>
      <c r="AZ32" s="346">
        <v>3028</v>
      </c>
      <c r="BA32" s="302">
        <v>3028</v>
      </c>
      <c r="BB32" s="350">
        <v>0</v>
      </c>
      <c r="BC32" s="346">
        <v>3028</v>
      </c>
      <c r="BD32" s="352">
        <v>0</v>
      </c>
    </row>
    <row r="33" spans="2:56" ht="15" customHeight="1">
      <c r="B33" s="8"/>
      <c r="C33" s="72" t="s">
        <v>25</v>
      </c>
      <c r="D33" s="78">
        <v>72</v>
      </c>
      <c r="E33" s="93">
        <v>1218742035</v>
      </c>
      <c r="F33" s="78">
        <v>72</v>
      </c>
      <c r="G33" s="113">
        <v>1218742035</v>
      </c>
      <c r="H33" s="134">
        <f t="shared" si="18"/>
        <v>0</v>
      </c>
      <c r="I33" s="152">
        <f t="shared" si="18"/>
        <v>0</v>
      </c>
      <c r="J33" s="87">
        <v>0</v>
      </c>
      <c r="K33" s="101">
        <v>0</v>
      </c>
      <c r="L33" s="162">
        <v>0</v>
      </c>
      <c r="M33" s="171">
        <v>0</v>
      </c>
      <c r="N33" s="162">
        <v>0</v>
      </c>
      <c r="O33" s="171">
        <v>0</v>
      </c>
      <c r="P33" s="87">
        <f>SUM(P31:P32)</f>
        <v>72</v>
      </c>
      <c r="Q33" s="101">
        <f>SUM(Q31:Q32)</f>
        <v>1218742035</v>
      </c>
      <c r="R33" s="162"/>
      <c r="S33" s="171"/>
      <c r="T33" s="136">
        <v>0</v>
      </c>
      <c r="U33" s="154">
        <v>0</v>
      </c>
      <c r="V33" s="162">
        <f t="shared" si="20"/>
        <v>0</v>
      </c>
      <c r="W33" s="171">
        <f t="shared" si="20"/>
        <v>0</v>
      </c>
      <c r="X33" s="197">
        <f>E33/AK33*100</f>
        <v>87.878826827047718</v>
      </c>
      <c r="Y33" s="209">
        <f>AN33/AQ33*100</f>
        <v>99.330605174896363</v>
      </c>
      <c r="Z33" s="197">
        <f>Q33/E33*100</f>
        <v>100</v>
      </c>
      <c r="AA33" s="225">
        <f>AH33/AG33*100</f>
        <v>100</v>
      </c>
      <c r="AB33" s="195">
        <f>G33/E33*100</f>
        <v>100</v>
      </c>
      <c r="AC33" s="225">
        <f>AI33/AG33*100</f>
        <v>99.995566325361054</v>
      </c>
      <c r="AD33" s="52" t="s">
        <v>25</v>
      </c>
      <c r="AE33" s="63"/>
      <c r="AF33" s="65"/>
      <c r="AG33" s="247">
        <v>1246505540</v>
      </c>
      <c r="AH33" s="261">
        <v>1246505540</v>
      </c>
      <c r="AI33" s="269">
        <v>1246450274</v>
      </c>
      <c r="AJ33" s="281"/>
      <c r="AK33" s="287">
        <f t="shared" ref="AK33:AU33" si="22">SUM(AK31:AK32)</f>
        <v>1386843770</v>
      </c>
      <c r="AL33" s="303">
        <f t="shared" si="22"/>
        <v>1386843770</v>
      </c>
      <c r="AM33" s="312">
        <f t="shared" si="22"/>
        <v>1386728087</v>
      </c>
      <c r="AN33" s="327">
        <f t="shared" si="22"/>
        <v>2324074714</v>
      </c>
      <c r="AO33" s="303">
        <f t="shared" si="22"/>
        <v>2324074714</v>
      </c>
      <c r="AP33" s="337">
        <f t="shared" si="22"/>
        <v>2323967095</v>
      </c>
      <c r="AQ33" s="327">
        <f t="shared" si="22"/>
        <v>2339736791</v>
      </c>
      <c r="AR33" s="303">
        <f t="shared" si="22"/>
        <v>2339736791</v>
      </c>
      <c r="AS33" s="337">
        <f t="shared" si="22"/>
        <v>2339546929</v>
      </c>
      <c r="AT33" s="347">
        <f t="shared" si="22"/>
        <v>2055943124</v>
      </c>
      <c r="AU33" s="303">
        <f t="shared" si="22"/>
        <v>2055857882</v>
      </c>
      <c r="AV33" s="351">
        <f>AV31</f>
        <v>2054996457</v>
      </c>
      <c r="AW33" s="347">
        <f>SUM(AW31:AW32)</f>
        <v>2001620746</v>
      </c>
      <c r="AX33" s="303">
        <f>SUM(AX31:AX32)</f>
        <v>2001620746</v>
      </c>
      <c r="AY33" s="351">
        <f>AY31</f>
        <v>2001545076</v>
      </c>
      <c r="AZ33" s="347">
        <f>SUM(AZ31:AZ32)</f>
        <v>2109778879</v>
      </c>
      <c r="BA33" s="303">
        <f>SUM(BA31:BA32)</f>
        <v>2109778879</v>
      </c>
      <c r="BB33" s="351">
        <f>SUM(BB31:BB32)</f>
        <v>2109644452</v>
      </c>
      <c r="BC33" s="347">
        <v>2234504388</v>
      </c>
      <c r="BD33" s="354">
        <v>2234501360</v>
      </c>
    </row>
    <row r="34" spans="2:56" ht="15" customHeight="1">
      <c r="B34" s="478" t="s">
        <v>88</v>
      </c>
      <c r="C34" s="70" t="s">
        <v>69</v>
      </c>
      <c r="D34" s="79">
        <v>174</v>
      </c>
      <c r="E34" s="91">
        <v>181015850</v>
      </c>
      <c r="F34" s="103">
        <v>164</v>
      </c>
      <c r="G34" s="111">
        <v>177645100</v>
      </c>
      <c r="H34" s="133">
        <f t="shared" si="18"/>
        <v>10</v>
      </c>
      <c r="I34" s="151">
        <f t="shared" si="18"/>
        <v>3370750</v>
      </c>
      <c r="J34" s="85">
        <v>10</v>
      </c>
      <c r="K34" s="99">
        <v>3370750</v>
      </c>
      <c r="L34" s="85">
        <v>0</v>
      </c>
      <c r="M34" s="99">
        <v>0</v>
      </c>
      <c r="N34" s="161">
        <v>0</v>
      </c>
      <c r="O34" s="170">
        <v>0</v>
      </c>
      <c r="P34" s="85">
        <f>F34+J34+L34+N34</f>
        <v>174</v>
      </c>
      <c r="Q34" s="99">
        <f>G34+K34+M34+O34</f>
        <v>181015850</v>
      </c>
      <c r="R34" s="161">
        <v>0</v>
      </c>
      <c r="S34" s="170">
        <v>0</v>
      </c>
      <c r="T34" s="135">
        <f>'[2]９税務課 (1)県税の決算状況'!P60</f>
        <v>0</v>
      </c>
      <c r="U34" s="153">
        <f>'[2]９税務課 (1)県税の決算状況'!O60</f>
        <v>0</v>
      </c>
      <c r="V34" s="161">
        <f t="shared" si="20"/>
        <v>0</v>
      </c>
      <c r="W34" s="170">
        <f t="shared" si="20"/>
        <v>0</v>
      </c>
      <c r="X34" s="200">
        <f>E34/AK34*100</f>
        <v>101.62604273365838</v>
      </c>
      <c r="Y34" s="207">
        <f>AN34/AQ34*100</f>
        <v>95.034312309851771</v>
      </c>
      <c r="Z34" s="218">
        <f>Q34/E34*100</f>
        <v>100</v>
      </c>
      <c r="AA34" s="223">
        <f>AH34/AG34*100</f>
        <v>100</v>
      </c>
      <c r="AB34" s="193">
        <f>G34/E34*100</f>
        <v>98.137870247273923</v>
      </c>
      <c r="AC34" s="223">
        <f>AI34/AG34*100</f>
        <v>90.283381545521948</v>
      </c>
      <c r="AD34" s="50" t="s">
        <v>69</v>
      </c>
      <c r="AE34" s="61"/>
      <c r="AF34" s="65"/>
      <c r="AG34" s="245">
        <v>173382850</v>
      </c>
      <c r="AH34" s="259">
        <v>173382850</v>
      </c>
      <c r="AI34" s="267">
        <v>156535900</v>
      </c>
      <c r="AJ34" s="281"/>
      <c r="AK34" s="285">
        <v>178119550</v>
      </c>
      <c r="AL34" s="301">
        <v>178119550</v>
      </c>
      <c r="AM34" s="310">
        <v>148564100</v>
      </c>
      <c r="AN34" s="325">
        <v>176879050</v>
      </c>
      <c r="AO34" s="301">
        <v>175788698</v>
      </c>
      <c r="AP34" s="335">
        <v>161649900</v>
      </c>
      <c r="AQ34" s="325">
        <v>186121250</v>
      </c>
      <c r="AR34" s="301">
        <v>186121250</v>
      </c>
      <c r="AS34" s="335">
        <v>178453750</v>
      </c>
      <c r="AT34" s="345">
        <v>205261300</v>
      </c>
      <c r="AU34" s="301">
        <v>204061300</v>
      </c>
      <c r="AV34" s="349">
        <v>182939100</v>
      </c>
      <c r="AW34" s="345">
        <v>222144250</v>
      </c>
      <c r="AX34" s="301">
        <v>222144250</v>
      </c>
      <c r="AY34" s="349">
        <v>201175150</v>
      </c>
      <c r="AZ34" s="345">
        <v>230721500</v>
      </c>
      <c r="BA34" s="301">
        <v>230721500</v>
      </c>
      <c r="BB34" s="349">
        <v>213435500</v>
      </c>
      <c r="BC34" s="345">
        <v>232572250</v>
      </c>
      <c r="BD34" s="355">
        <v>232572250</v>
      </c>
    </row>
    <row r="35" spans="2:56" ht="15" customHeight="1">
      <c r="B35" s="479"/>
      <c r="C35" s="71" t="s">
        <v>71</v>
      </c>
      <c r="D35" s="80">
        <v>0</v>
      </c>
      <c r="E35" s="94">
        <v>0</v>
      </c>
      <c r="F35" s="104">
        <v>0</v>
      </c>
      <c r="G35" s="112">
        <v>0</v>
      </c>
      <c r="H35" s="131">
        <f t="shared" si="18"/>
        <v>0</v>
      </c>
      <c r="I35" s="149">
        <f t="shared" si="18"/>
        <v>0</v>
      </c>
      <c r="J35" s="110">
        <v>0</v>
      </c>
      <c r="K35" s="168">
        <v>0</v>
      </c>
      <c r="L35" s="110">
        <v>0</v>
      </c>
      <c r="M35" s="168">
        <v>0</v>
      </c>
      <c r="N35" s="110">
        <v>0</v>
      </c>
      <c r="O35" s="168">
        <v>0</v>
      </c>
      <c r="P35" s="110">
        <f>F35+J35+L35+N35</f>
        <v>0</v>
      </c>
      <c r="Q35" s="168">
        <f>G35+K35+M35+O35</f>
        <v>0</v>
      </c>
      <c r="R35" s="110">
        <v>0</v>
      </c>
      <c r="S35" s="168">
        <v>0</v>
      </c>
      <c r="T35" s="131">
        <f>'[2]９税務課 (1)県税の決算状況'!P61</f>
        <v>0</v>
      </c>
      <c r="U35" s="149">
        <f>'[2]９税務課 (1)県税の決算状況'!O61</f>
        <v>0</v>
      </c>
      <c r="V35" s="110">
        <f t="shared" si="20"/>
        <v>0</v>
      </c>
      <c r="W35" s="168">
        <f t="shared" si="20"/>
        <v>0</v>
      </c>
      <c r="X35" s="204" t="s">
        <v>34</v>
      </c>
      <c r="Y35" s="208">
        <f>AN35/AQ35*100</f>
        <v>0</v>
      </c>
      <c r="Z35" s="204" t="s">
        <v>34</v>
      </c>
      <c r="AA35" s="224" t="s">
        <v>34</v>
      </c>
      <c r="AB35" s="194" t="s">
        <v>34</v>
      </c>
      <c r="AC35" s="224" t="s">
        <v>34</v>
      </c>
      <c r="AD35" s="51" t="s">
        <v>71</v>
      </c>
      <c r="AE35" s="62" t="s">
        <v>75</v>
      </c>
      <c r="AF35" s="65"/>
      <c r="AG35" s="246">
        <v>0</v>
      </c>
      <c r="AH35" s="260">
        <v>0</v>
      </c>
      <c r="AI35" s="268">
        <v>0</v>
      </c>
      <c r="AJ35" s="281"/>
      <c r="AK35" s="286">
        <v>1090352</v>
      </c>
      <c r="AL35" s="302">
        <v>1090352</v>
      </c>
      <c r="AM35" s="311">
        <v>0</v>
      </c>
      <c r="AN35" s="326"/>
      <c r="AO35" s="302"/>
      <c r="AP35" s="336"/>
      <c r="AQ35" s="326">
        <v>1200000</v>
      </c>
      <c r="AR35" s="302">
        <v>1200000</v>
      </c>
      <c r="AS35" s="336">
        <v>0</v>
      </c>
      <c r="AT35" s="346">
        <v>0</v>
      </c>
      <c r="AU35" s="302">
        <v>0</v>
      </c>
      <c r="AV35" s="350">
        <v>0</v>
      </c>
      <c r="AW35" s="346">
        <v>970554</v>
      </c>
      <c r="AX35" s="302">
        <v>0</v>
      </c>
      <c r="AY35" s="350">
        <v>0</v>
      </c>
      <c r="AZ35" s="346">
        <v>970554</v>
      </c>
      <c r="BA35" s="302">
        <v>0</v>
      </c>
      <c r="BB35" s="350">
        <v>0</v>
      </c>
      <c r="BC35" s="346">
        <v>970554</v>
      </c>
      <c r="BD35" s="352">
        <v>0</v>
      </c>
    </row>
    <row r="36" spans="2:56" ht="15" customHeight="1">
      <c r="B36" s="480"/>
      <c r="C36" s="72" t="s">
        <v>25</v>
      </c>
      <c r="D36" s="78">
        <v>174</v>
      </c>
      <c r="E36" s="93">
        <v>181015850</v>
      </c>
      <c r="F36" s="78">
        <v>164</v>
      </c>
      <c r="G36" s="113">
        <v>177645100</v>
      </c>
      <c r="H36" s="134">
        <f t="shared" si="18"/>
        <v>10</v>
      </c>
      <c r="I36" s="152">
        <f t="shared" si="18"/>
        <v>3370750</v>
      </c>
      <c r="J36" s="87">
        <v>10</v>
      </c>
      <c r="K36" s="101">
        <v>3370750</v>
      </c>
      <c r="L36" s="87">
        <v>0</v>
      </c>
      <c r="M36" s="101">
        <v>0</v>
      </c>
      <c r="N36" s="162">
        <v>0</v>
      </c>
      <c r="O36" s="171">
        <v>0</v>
      </c>
      <c r="P36" s="87">
        <f t="shared" ref="P36:U36" si="23">SUM(P34:P35)</f>
        <v>174</v>
      </c>
      <c r="Q36" s="101">
        <f t="shared" si="23"/>
        <v>181015850</v>
      </c>
      <c r="R36" s="162">
        <f t="shared" si="23"/>
        <v>0</v>
      </c>
      <c r="S36" s="171">
        <f t="shared" si="23"/>
        <v>0</v>
      </c>
      <c r="T36" s="136">
        <f t="shared" si="23"/>
        <v>0</v>
      </c>
      <c r="U36" s="154">
        <f t="shared" si="23"/>
        <v>0</v>
      </c>
      <c r="V36" s="162">
        <f t="shared" si="20"/>
        <v>0</v>
      </c>
      <c r="W36" s="171">
        <f t="shared" si="20"/>
        <v>0</v>
      </c>
      <c r="X36" s="197">
        <f>E36/AK36*100</f>
        <v>101.00772779843381</v>
      </c>
      <c r="Y36" s="209">
        <f>AN36/AQ36*100</f>
        <v>94.425512321746723</v>
      </c>
      <c r="Z36" s="197">
        <f>Q36/E36*100</f>
        <v>100</v>
      </c>
      <c r="AA36" s="225">
        <f>AH36/AG36*100</f>
        <v>100</v>
      </c>
      <c r="AB36" s="195">
        <f>G36/E36*100</f>
        <v>98.137870247273923</v>
      </c>
      <c r="AC36" s="225">
        <f>AI36/AG36*100</f>
        <v>90.283381545521948</v>
      </c>
      <c r="AD36" s="52" t="s">
        <v>25</v>
      </c>
      <c r="AE36" s="63"/>
      <c r="AF36" s="65"/>
      <c r="AG36" s="247">
        <v>173382850</v>
      </c>
      <c r="AH36" s="261">
        <v>173382850</v>
      </c>
      <c r="AI36" s="269">
        <v>156535900</v>
      </c>
      <c r="AJ36" s="281"/>
      <c r="AK36" s="287">
        <f t="shared" ref="AK36:AU36" si="24">SUM(AK34:AK35)</f>
        <v>179209902</v>
      </c>
      <c r="AL36" s="303">
        <f t="shared" si="24"/>
        <v>179209902</v>
      </c>
      <c r="AM36" s="312">
        <f t="shared" si="24"/>
        <v>148564100</v>
      </c>
      <c r="AN36" s="327">
        <f t="shared" si="24"/>
        <v>176879050</v>
      </c>
      <c r="AO36" s="303">
        <f t="shared" si="24"/>
        <v>175788698</v>
      </c>
      <c r="AP36" s="337">
        <f t="shared" si="24"/>
        <v>161649900</v>
      </c>
      <c r="AQ36" s="327">
        <f t="shared" si="24"/>
        <v>187321250</v>
      </c>
      <c r="AR36" s="303">
        <f t="shared" si="24"/>
        <v>187321250</v>
      </c>
      <c r="AS36" s="337">
        <f t="shared" si="24"/>
        <v>178453750</v>
      </c>
      <c r="AT36" s="347">
        <f t="shared" si="24"/>
        <v>205261300</v>
      </c>
      <c r="AU36" s="303">
        <f t="shared" si="24"/>
        <v>204061300</v>
      </c>
      <c r="AV36" s="351">
        <f>AV34</f>
        <v>182939100</v>
      </c>
      <c r="AW36" s="347">
        <f>SUM(AW34:AW35)</f>
        <v>223114804</v>
      </c>
      <c r="AX36" s="303">
        <f>SUM(AX34:AX35)</f>
        <v>222144250</v>
      </c>
      <c r="AY36" s="351">
        <f>AY34</f>
        <v>201175150</v>
      </c>
      <c r="AZ36" s="347">
        <f>SUM(AZ34:AZ35)</f>
        <v>231692054</v>
      </c>
      <c r="BA36" s="303">
        <f>SUM(BA34:BA35)</f>
        <v>230721500</v>
      </c>
      <c r="BB36" s="351">
        <f>SUM(BB34:BB35)</f>
        <v>213435500</v>
      </c>
      <c r="BC36" s="347">
        <v>233542804</v>
      </c>
      <c r="BD36" s="354">
        <v>232572250</v>
      </c>
    </row>
    <row r="37" spans="2:56" ht="15" customHeight="1">
      <c r="B37" s="6"/>
      <c r="C37" s="70" t="s">
        <v>69</v>
      </c>
      <c r="D37" s="79">
        <v>40798</v>
      </c>
      <c r="E37" s="91">
        <v>1241147600</v>
      </c>
      <c r="F37" s="103">
        <v>40734</v>
      </c>
      <c r="G37" s="111">
        <v>1240670400</v>
      </c>
      <c r="H37" s="133">
        <f t="shared" si="18"/>
        <v>64</v>
      </c>
      <c r="I37" s="151">
        <f t="shared" si="18"/>
        <v>477200</v>
      </c>
      <c r="J37" s="85">
        <v>64</v>
      </c>
      <c r="K37" s="99">
        <v>477200</v>
      </c>
      <c r="L37" s="161">
        <v>0</v>
      </c>
      <c r="M37" s="170">
        <v>0</v>
      </c>
      <c r="N37" s="161">
        <v>0</v>
      </c>
      <c r="O37" s="170">
        <v>0</v>
      </c>
      <c r="P37" s="85">
        <f>F37+J37+L37+N37</f>
        <v>40798</v>
      </c>
      <c r="Q37" s="99">
        <f>G37+K37+M37+O37</f>
        <v>1241147600</v>
      </c>
      <c r="R37" s="161">
        <v>0</v>
      </c>
      <c r="S37" s="170">
        <v>0</v>
      </c>
      <c r="T37" s="135">
        <f>'[2]９税務課 (1)県税の決算状況'!P68</f>
        <v>0</v>
      </c>
      <c r="U37" s="153">
        <f>'[2]９税務課 (1)県税の決算状況'!O68</f>
        <v>0</v>
      </c>
      <c r="V37" s="161">
        <f t="shared" si="20"/>
        <v>0</v>
      </c>
      <c r="W37" s="170">
        <f t="shared" si="20"/>
        <v>0</v>
      </c>
      <c r="X37" s="200">
        <f>E37/AK37*100</f>
        <v>61.18976421423001</v>
      </c>
      <c r="Y37" s="207">
        <f>AN37/AQ37*100</f>
        <v>132.03233258505512</v>
      </c>
      <c r="Z37" s="218">
        <f>Q37/E37*100</f>
        <v>100</v>
      </c>
      <c r="AA37" s="223">
        <f>AH37/AG37*100</f>
        <v>100</v>
      </c>
      <c r="AB37" s="193">
        <f>G37/E37*100</f>
        <v>99.961551712302395</v>
      </c>
      <c r="AC37" s="223">
        <f>AI37/AG37*100</f>
        <v>99.970529427751288</v>
      </c>
      <c r="AD37" s="50" t="s">
        <v>69</v>
      </c>
      <c r="AE37" s="61"/>
      <c r="AF37" s="65"/>
      <c r="AG37" s="245">
        <v>902595300</v>
      </c>
      <c r="AH37" s="259">
        <v>902595300</v>
      </c>
      <c r="AI37" s="267">
        <v>902329300</v>
      </c>
      <c r="AJ37" s="281"/>
      <c r="AK37" s="285">
        <v>2028358200</v>
      </c>
      <c r="AL37" s="301">
        <v>2028358200</v>
      </c>
      <c r="AM37" s="310">
        <v>2027589200</v>
      </c>
      <c r="AN37" s="325">
        <v>2122965700</v>
      </c>
      <c r="AO37" s="301">
        <v>2122965700</v>
      </c>
      <c r="AP37" s="335">
        <v>2121658000</v>
      </c>
      <c r="AQ37" s="325">
        <v>1607913500</v>
      </c>
      <c r="AR37" s="301">
        <v>1607913500</v>
      </c>
      <c r="AS37" s="335">
        <v>1607076600</v>
      </c>
      <c r="AT37" s="345">
        <v>1728863000</v>
      </c>
      <c r="AU37" s="301">
        <v>1728863000</v>
      </c>
      <c r="AV37" s="349">
        <v>1725688100</v>
      </c>
      <c r="AW37" s="345">
        <v>2086720900</v>
      </c>
      <c r="AX37" s="301">
        <v>2086720900</v>
      </c>
      <c r="AY37" s="349">
        <v>2085386800</v>
      </c>
      <c r="AZ37" s="345">
        <v>2826927600</v>
      </c>
      <c r="BA37" s="301">
        <v>2826927600</v>
      </c>
      <c r="BB37" s="349">
        <v>2825932000</v>
      </c>
      <c r="BC37" s="345">
        <v>3307879400</v>
      </c>
      <c r="BD37" s="355">
        <v>3307879400</v>
      </c>
    </row>
    <row r="38" spans="2:56" ht="15" customHeight="1">
      <c r="B38" s="7" t="s">
        <v>32</v>
      </c>
      <c r="C38" s="71" t="s">
        <v>71</v>
      </c>
      <c r="D38" s="80">
        <v>0</v>
      </c>
      <c r="E38" s="94">
        <v>0</v>
      </c>
      <c r="F38" s="104">
        <v>0</v>
      </c>
      <c r="G38" s="112">
        <v>0</v>
      </c>
      <c r="H38" s="131">
        <f t="shared" si="18"/>
        <v>0</v>
      </c>
      <c r="I38" s="149">
        <f t="shared" si="18"/>
        <v>0</v>
      </c>
      <c r="J38" s="110">
        <v>0</v>
      </c>
      <c r="K38" s="168">
        <v>0</v>
      </c>
      <c r="L38" s="110">
        <v>0</v>
      </c>
      <c r="M38" s="168">
        <v>0</v>
      </c>
      <c r="N38" s="110">
        <v>0</v>
      </c>
      <c r="O38" s="168">
        <v>0</v>
      </c>
      <c r="P38" s="110">
        <f>F38+J38+L38+N38</f>
        <v>0</v>
      </c>
      <c r="Q38" s="168">
        <f>G38+K38+M38+O38</f>
        <v>0</v>
      </c>
      <c r="R38" s="110">
        <v>0</v>
      </c>
      <c r="S38" s="168">
        <v>0</v>
      </c>
      <c r="T38" s="131">
        <f>'[2]９税務課 (1)県税の決算状況'!P69</f>
        <v>0</v>
      </c>
      <c r="U38" s="149">
        <f>'[2]９税務課 (1)県税の決算状況'!O69</f>
        <v>0</v>
      </c>
      <c r="V38" s="110">
        <f t="shared" si="20"/>
        <v>0</v>
      </c>
      <c r="W38" s="168">
        <f t="shared" si="20"/>
        <v>0</v>
      </c>
      <c r="X38" s="204" t="s">
        <v>34</v>
      </c>
      <c r="Y38" s="208" t="s">
        <v>34</v>
      </c>
      <c r="Z38" s="204" t="s">
        <v>34</v>
      </c>
      <c r="AA38" s="224" t="s">
        <v>34</v>
      </c>
      <c r="AB38" s="194" t="s">
        <v>34</v>
      </c>
      <c r="AC38" s="224" t="s">
        <v>34</v>
      </c>
      <c r="AD38" s="51" t="s">
        <v>71</v>
      </c>
      <c r="AE38" s="62" t="s">
        <v>32</v>
      </c>
      <c r="AF38" s="65"/>
      <c r="AG38" s="246">
        <v>0</v>
      </c>
      <c r="AH38" s="260">
        <v>0</v>
      </c>
      <c r="AI38" s="268">
        <v>0</v>
      </c>
      <c r="AJ38" s="281"/>
      <c r="AK38" s="286">
        <v>0</v>
      </c>
      <c r="AL38" s="302"/>
      <c r="AM38" s="311">
        <v>0</v>
      </c>
      <c r="AN38" s="326"/>
      <c r="AO38" s="302"/>
      <c r="AP38" s="336"/>
      <c r="AQ38" s="326">
        <v>0</v>
      </c>
      <c r="AR38" s="302">
        <v>0</v>
      </c>
      <c r="AS38" s="336">
        <v>0</v>
      </c>
      <c r="AT38" s="346">
        <v>0</v>
      </c>
      <c r="AU38" s="302">
        <v>0</v>
      </c>
      <c r="AV38" s="350">
        <v>0</v>
      </c>
      <c r="AW38" s="346">
        <v>0</v>
      </c>
      <c r="AX38" s="302">
        <v>0</v>
      </c>
      <c r="AY38" s="350">
        <v>0</v>
      </c>
      <c r="AZ38" s="346">
        <v>0</v>
      </c>
      <c r="BA38" s="302">
        <v>0</v>
      </c>
      <c r="BB38" s="350">
        <v>0</v>
      </c>
      <c r="BC38" s="346">
        <v>0</v>
      </c>
      <c r="BD38" s="352">
        <v>0</v>
      </c>
    </row>
    <row r="39" spans="2:56" ht="15" customHeight="1">
      <c r="B39" s="8"/>
      <c r="C39" s="74" t="s">
        <v>25</v>
      </c>
      <c r="D39" s="78">
        <v>40798</v>
      </c>
      <c r="E39" s="93">
        <v>1241147600</v>
      </c>
      <c r="F39" s="78">
        <v>40734</v>
      </c>
      <c r="G39" s="113">
        <v>1240670400</v>
      </c>
      <c r="H39" s="132">
        <f t="shared" si="18"/>
        <v>64</v>
      </c>
      <c r="I39" s="150">
        <f t="shared" si="18"/>
        <v>477200</v>
      </c>
      <c r="J39" s="160">
        <v>64</v>
      </c>
      <c r="K39" s="169">
        <v>477200</v>
      </c>
      <c r="L39" s="172">
        <v>0</v>
      </c>
      <c r="M39" s="178">
        <v>0</v>
      </c>
      <c r="N39" s="172">
        <v>0</v>
      </c>
      <c r="O39" s="178">
        <v>0</v>
      </c>
      <c r="P39" s="160">
        <f t="shared" ref="P39:U39" si="25">SUM(P37:P38)</f>
        <v>40798</v>
      </c>
      <c r="Q39" s="169">
        <f t="shared" si="25"/>
        <v>1241147600</v>
      </c>
      <c r="R39" s="172">
        <f t="shared" si="25"/>
        <v>0</v>
      </c>
      <c r="S39" s="178">
        <f t="shared" si="25"/>
        <v>0</v>
      </c>
      <c r="T39" s="186">
        <f t="shared" si="25"/>
        <v>0</v>
      </c>
      <c r="U39" s="192">
        <f t="shared" si="25"/>
        <v>0</v>
      </c>
      <c r="V39" s="172">
        <f t="shared" si="20"/>
        <v>0</v>
      </c>
      <c r="W39" s="178">
        <f t="shared" si="20"/>
        <v>0</v>
      </c>
      <c r="X39" s="197">
        <f>E39/AK39*100</f>
        <v>61.18976421423001</v>
      </c>
      <c r="Y39" s="211">
        <f>AN39/AQ39*100</f>
        <v>132.03233258505512</v>
      </c>
      <c r="Z39" s="201">
        <f>Q39/E39*100</f>
        <v>100</v>
      </c>
      <c r="AA39" s="226">
        <f>AH39/AG39*100</f>
        <v>100</v>
      </c>
      <c r="AB39" s="198">
        <f>G39/E39*100</f>
        <v>99.961551712302395</v>
      </c>
      <c r="AC39" s="226">
        <f>AI39/AG39*100</f>
        <v>99.970529427751288</v>
      </c>
      <c r="AD39" s="52" t="s">
        <v>25</v>
      </c>
      <c r="AE39" s="63"/>
      <c r="AF39" s="65"/>
      <c r="AG39" s="247">
        <v>902595300</v>
      </c>
      <c r="AH39" s="261">
        <v>902595300</v>
      </c>
      <c r="AI39" s="269">
        <v>902329300</v>
      </c>
      <c r="AJ39" s="281"/>
      <c r="AK39" s="287">
        <f t="shared" ref="AK39:AU39" si="26">SUM(AK37:AK38)</f>
        <v>2028358200</v>
      </c>
      <c r="AL39" s="303">
        <f t="shared" si="26"/>
        <v>2028358200</v>
      </c>
      <c r="AM39" s="312">
        <f t="shared" si="26"/>
        <v>2027589200</v>
      </c>
      <c r="AN39" s="329">
        <f t="shared" si="26"/>
        <v>2122965700</v>
      </c>
      <c r="AO39" s="303">
        <f t="shared" si="26"/>
        <v>2122965700</v>
      </c>
      <c r="AP39" s="339">
        <f t="shared" si="26"/>
        <v>2121658000</v>
      </c>
      <c r="AQ39" s="329">
        <f t="shared" si="26"/>
        <v>1607913500</v>
      </c>
      <c r="AR39" s="303">
        <f t="shared" si="26"/>
        <v>1607913500</v>
      </c>
      <c r="AS39" s="339">
        <f t="shared" si="26"/>
        <v>1607076600</v>
      </c>
      <c r="AT39" s="347">
        <f t="shared" si="26"/>
        <v>1728863000</v>
      </c>
      <c r="AU39" s="303">
        <f t="shared" si="26"/>
        <v>1728863000</v>
      </c>
      <c r="AV39" s="351">
        <f>AV37</f>
        <v>1725688100</v>
      </c>
      <c r="AW39" s="347">
        <f>SUM(AW37:AW38)</f>
        <v>2086720900</v>
      </c>
      <c r="AX39" s="303">
        <f>SUM(AX37:AX38)</f>
        <v>2086720900</v>
      </c>
      <c r="AY39" s="351">
        <f>AY37</f>
        <v>2085386800</v>
      </c>
      <c r="AZ39" s="347">
        <f>SUM(AZ37:AZ38)</f>
        <v>2826927600</v>
      </c>
      <c r="BA39" s="303">
        <f>SUM(BA37:BA38)</f>
        <v>2826927600</v>
      </c>
      <c r="BB39" s="351">
        <f>SUM(BB37:BB38)</f>
        <v>2825932000</v>
      </c>
      <c r="BC39" s="347">
        <v>3307879400</v>
      </c>
      <c r="BD39" s="354">
        <v>3307879400</v>
      </c>
    </row>
    <row r="40" spans="2:56" ht="15" customHeight="1">
      <c r="B40" s="478" t="s">
        <v>76</v>
      </c>
      <c r="C40" s="482" t="s">
        <v>69</v>
      </c>
      <c r="D40" s="81"/>
      <c r="E40" s="95"/>
      <c r="F40" s="81"/>
      <c r="G40" s="114"/>
      <c r="H40" s="143">
        <v>268</v>
      </c>
      <c r="I40" s="158">
        <v>3629459662</v>
      </c>
      <c r="J40" s="163"/>
      <c r="K40" s="95"/>
      <c r="L40" s="173"/>
      <c r="M40" s="179"/>
      <c r="N40" s="173"/>
      <c r="O40" s="179"/>
      <c r="P40" s="163"/>
      <c r="Q40" s="95"/>
      <c r="R40" s="173"/>
      <c r="S40" s="179"/>
      <c r="T40" s="187"/>
      <c r="U40" s="179"/>
      <c r="V40" s="173"/>
      <c r="W40" s="179"/>
      <c r="X40" s="205"/>
      <c r="Y40" s="214"/>
      <c r="Z40" s="219"/>
      <c r="AA40" s="214"/>
      <c r="AB40" s="229"/>
      <c r="AC40" s="214"/>
      <c r="AD40" s="462" t="s">
        <v>69</v>
      </c>
      <c r="AE40" s="464" t="s">
        <v>76</v>
      </c>
      <c r="AF40" s="65"/>
      <c r="AG40" s="248">
        <v>0</v>
      </c>
      <c r="AH40" s="259"/>
      <c r="AI40" s="270"/>
      <c r="AJ40" s="281"/>
      <c r="AK40" s="288"/>
      <c r="AL40" s="301"/>
      <c r="AM40" s="313"/>
      <c r="AN40" s="330"/>
      <c r="AO40" s="301"/>
      <c r="AP40" s="340"/>
      <c r="AQ40" s="330"/>
      <c r="AR40" s="301"/>
      <c r="AS40" s="340"/>
      <c r="AT40" s="345"/>
      <c r="AU40" s="301"/>
      <c r="AV40" s="349"/>
      <c r="AW40" s="345"/>
      <c r="AX40" s="301"/>
      <c r="AY40" s="349"/>
      <c r="AZ40" s="345"/>
      <c r="BA40" s="301"/>
      <c r="BB40" s="349"/>
      <c r="BC40" s="345"/>
      <c r="BD40" s="355"/>
    </row>
    <row r="41" spans="2:56" ht="15" customHeight="1">
      <c r="B41" s="481"/>
      <c r="C41" s="483"/>
      <c r="D41" s="82">
        <v>1909</v>
      </c>
      <c r="E41" s="96">
        <v>8813645102</v>
      </c>
      <c r="F41" s="82">
        <v>1563</v>
      </c>
      <c r="G41" s="115">
        <v>5165344885</v>
      </c>
      <c r="H41" s="139">
        <f>D41-F41</f>
        <v>346</v>
      </c>
      <c r="I41" s="156">
        <f>E41-G41</f>
        <v>3648300217</v>
      </c>
      <c r="J41" s="164">
        <v>346</v>
      </c>
      <c r="K41" s="96">
        <v>3648300217</v>
      </c>
      <c r="L41" s="174">
        <v>0</v>
      </c>
      <c r="M41" s="177">
        <v>0</v>
      </c>
      <c r="N41" s="174">
        <v>0</v>
      </c>
      <c r="O41" s="177">
        <v>0</v>
      </c>
      <c r="P41" s="164">
        <f>F41+J41+L41+N41</f>
        <v>1909</v>
      </c>
      <c r="Q41" s="96">
        <f>G41+K41+M41+O41</f>
        <v>8813645102</v>
      </c>
      <c r="R41" s="174">
        <v>0</v>
      </c>
      <c r="S41" s="177">
        <v>0</v>
      </c>
      <c r="T41" s="188">
        <v>0</v>
      </c>
      <c r="U41" s="177">
        <f>'[2]９税務課 (1)県税の決算状況'!O71</f>
        <v>0</v>
      </c>
      <c r="V41" s="174">
        <f>D41-P41+R41-T41</f>
        <v>0</v>
      </c>
      <c r="W41" s="177">
        <f>E41-Q41+S41-U41</f>
        <v>0</v>
      </c>
      <c r="X41" s="200">
        <f>E41/AK41*100</f>
        <v>89.193166976561642</v>
      </c>
      <c r="Y41" s="215">
        <f>AN41/AQ41*100</f>
        <v>97.410696993775389</v>
      </c>
      <c r="Z41" s="220">
        <f>Q41/E41*100</f>
        <v>100</v>
      </c>
      <c r="AA41" s="215">
        <f>AH41/AG41*100</f>
        <v>100</v>
      </c>
      <c r="AB41" s="230">
        <f>G41/E41*100</f>
        <v>58.606227335247198</v>
      </c>
      <c r="AC41" s="215">
        <f>AI41/AG41*100</f>
        <v>59.425930547698272</v>
      </c>
      <c r="AD41" s="463"/>
      <c r="AE41" s="465"/>
      <c r="AF41" s="65"/>
      <c r="AG41" s="249">
        <v>9559424000</v>
      </c>
      <c r="AH41" s="260">
        <v>9559424000</v>
      </c>
      <c r="AI41" s="271">
        <v>5680776667</v>
      </c>
      <c r="AJ41" s="281"/>
      <c r="AK41" s="289">
        <v>9881525010</v>
      </c>
      <c r="AL41" s="302">
        <v>9878645737</v>
      </c>
      <c r="AM41" s="314">
        <v>5797534853</v>
      </c>
      <c r="AN41" s="328">
        <v>9638381886</v>
      </c>
      <c r="AO41" s="302">
        <v>9637292152</v>
      </c>
      <c r="AP41" s="338">
        <v>5675355525</v>
      </c>
      <c r="AQ41" s="328">
        <v>9894582611</v>
      </c>
      <c r="AR41" s="302">
        <v>9856954372</v>
      </c>
      <c r="AS41" s="338">
        <v>6134858345</v>
      </c>
      <c r="AT41" s="346">
        <v>9932811031</v>
      </c>
      <c r="AU41" s="302">
        <v>9932811031</v>
      </c>
      <c r="AV41" s="350">
        <v>5756941967</v>
      </c>
      <c r="AW41" s="346">
        <v>9712012477</v>
      </c>
      <c r="AX41" s="302">
        <v>9712012477</v>
      </c>
      <c r="AY41" s="350">
        <v>5333967703</v>
      </c>
      <c r="AZ41" s="346">
        <v>9577493633</v>
      </c>
      <c r="BA41" s="302">
        <v>9577351581</v>
      </c>
      <c r="BB41" s="350">
        <v>4908566361</v>
      </c>
      <c r="BC41" s="346">
        <v>11381527280</v>
      </c>
      <c r="BD41" s="352">
        <v>11227544856</v>
      </c>
    </row>
    <row r="42" spans="2:56" ht="15" customHeight="1">
      <c r="B42" s="481"/>
      <c r="C42" s="483" t="s">
        <v>71</v>
      </c>
      <c r="D42" s="83"/>
      <c r="E42" s="97"/>
      <c r="F42" s="83"/>
      <c r="G42" s="116"/>
      <c r="H42" s="140"/>
      <c r="I42" s="157"/>
      <c r="J42" s="165"/>
      <c r="K42" s="97"/>
      <c r="L42" s="175"/>
      <c r="M42" s="180"/>
      <c r="N42" s="165"/>
      <c r="O42" s="97"/>
      <c r="P42" s="165"/>
      <c r="Q42" s="97"/>
      <c r="R42" s="175"/>
      <c r="S42" s="180"/>
      <c r="T42" s="141"/>
      <c r="U42" s="97"/>
      <c r="V42" s="165"/>
      <c r="W42" s="97"/>
      <c r="X42" s="201"/>
      <c r="Y42" s="216"/>
      <c r="Z42" s="221"/>
      <c r="AA42" s="216"/>
      <c r="AB42" s="205"/>
      <c r="AC42" s="216"/>
      <c r="AD42" s="463" t="s">
        <v>71</v>
      </c>
      <c r="AE42" s="465"/>
      <c r="AF42" s="65"/>
      <c r="AG42" s="250">
        <v>0</v>
      </c>
      <c r="AH42" s="260"/>
      <c r="AI42" s="272"/>
      <c r="AJ42" s="281"/>
      <c r="AK42" s="290"/>
      <c r="AL42" s="302"/>
      <c r="AM42" s="315"/>
      <c r="AN42" s="331"/>
      <c r="AO42" s="302"/>
      <c r="AP42" s="341"/>
      <c r="AQ42" s="331"/>
      <c r="AR42" s="302"/>
      <c r="AS42" s="341"/>
      <c r="AT42" s="346"/>
      <c r="AU42" s="302"/>
      <c r="AV42" s="350"/>
      <c r="AW42" s="346"/>
      <c r="AX42" s="302"/>
      <c r="AY42" s="350"/>
      <c r="AZ42" s="346"/>
      <c r="BA42" s="302"/>
      <c r="BB42" s="350"/>
      <c r="BC42" s="346"/>
      <c r="BD42" s="352"/>
    </row>
    <row r="43" spans="2:56" ht="15" customHeight="1">
      <c r="B43" s="484" t="s">
        <v>94</v>
      </c>
      <c r="C43" s="483"/>
      <c r="D43" s="82">
        <v>10</v>
      </c>
      <c r="E43" s="96">
        <v>3295088</v>
      </c>
      <c r="F43" s="105">
        <v>0</v>
      </c>
      <c r="G43" s="117">
        <v>0</v>
      </c>
      <c r="H43" s="139">
        <f>D43-F43</f>
        <v>10</v>
      </c>
      <c r="I43" s="156">
        <f>E43-G43</f>
        <v>3295088</v>
      </c>
      <c r="J43" s="164">
        <v>1</v>
      </c>
      <c r="K43" s="96">
        <v>360863</v>
      </c>
      <c r="L43" s="174">
        <v>0</v>
      </c>
      <c r="M43" s="177">
        <v>0</v>
      </c>
      <c r="N43" s="164">
        <v>0</v>
      </c>
      <c r="O43" s="96">
        <v>0</v>
      </c>
      <c r="P43" s="164">
        <f>F43+J43+L43+N43</f>
        <v>1</v>
      </c>
      <c r="Q43" s="96">
        <f>G43+K43+M43+O43</f>
        <v>360863</v>
      </c>
      <c r="R43" s="174">
        <v>0</v>
      </c>
      <c r="S43" s="177">
        <v>0</v>
      </c>
      <c r="T43" s="188">
        <v>0</v>
      </c>
      <c r="U43" s="177">
        <v>0</v>
      </c>
      <c r="V43" s="164">
        <f>D43-P43+R43-T43</f>
        <v>9</v>
      </c>
      <c r="W43" s="96">
        <f>E43-Q43+S43-U43</f>
        <v>2934225</v>
      </c>
      <c r="X43" s="202">
        <f>E43/AK43*100</f>
        <v>31.097461939185937</v>
      </c>
      <c r="Y43" s="215">
        <f>AN43/AQ43*100</f>
        <v>456.10567823131873</v>
      </c>
      <c r="Z43" s="220">
        <f>Q43/E43*100</f>
        <v>10.951543631004695</v>
      </c>
      <c r="AA43" s="215">
        <f>AH43/AG43*100</f>
        <v>61.421993021255147</v>
      </c>
      <c r="AB43" s="230" t="s">
        <v>34</v>
      </c>
      <c r="AC43" s="215" t="s">
        <v>34</v>
      </c>
      <c r="AD43" s="463"/>
      <c r="AE43" s="465"/>
      <c r="AF43" s="65"/>
      <c r="AG43" s="249">
        <v>8541364</v>
      </c>
      <c r="AH43" s="260">
        <v>5246276</v>
      </c>
      <c r="AI43" s="271">
        <v>0</v>
      </c>
      <c r="AJ43" s="281"/>
      <c r="AK43" s="289">
        <v>10596003</v>
      </c>
      <c r="AL43" s="302">
        <v>966127</v>
      </c>
      <c r="AM43" s="314"/>
      <c r="AN43" s="328">
        <v>47514508</v>
      </c>
      <c r="AO43" s="302">
        <v>38008239</v>
      </c>
      <c r="AP43" s="338"/>
      <c r="AQ43" s="328">
        <v>10417434</v>
      </c>
      <c r="AR43" s="302">
        <v>531165</v>
      </c>
      <c r="AS43" s="338">
        <v>0</v>
      </c>
      <c r="AT43" s="346">
        <v>11197069</v>
      </c>
      <c r="AU43" s="302">
        <v>727146</v>
      </c>
      <c r="AV43" s="350">
        <v>0</v>
      </c>
      <c r="AW43" s="346">
        <v>23669147</v>
      </c>
      <c r="AX43" s="302">
        <v>1708301</v>
      </c>
      <c r="AY43" s="350">
        <v>0</v>
      </c>
      <c r="AZ43" s="346">
        <v>185997751</v>
      </c>
      <c r="BA43" s="302">
        <v>157513692</v>
      </c>
      <c r="BB43" s="350">
        <v>0</v>
      </c>
      <c r="BC43" s="346">
        <v>210329520</v>
      </c>
      <c r="BD43" s="352">
        <v>177772708</v>
      </c>
    </row>
    <row r="44" spans="2:56" ht="15" customHeight="1">
      <c r="B44" s="484"/>
      <c r="C44" s="483" t="s">
        <v>25</v>
      </c>
      <c r="D44" s="83"/>
      <c r="E44" s="97"/>
      <c r="F44" s="83"/>
      <c r="G44" s="116"/>
      <c r="H44" s="144"/>
      <c r="I44" s="159"/>
      <c r="J44" s="165"/>
      <c r="K44" s="97"/>
      <c r="L44" s="175"/>
      <c r="M44" s="180"/>
      <c r="N44" s="165"/>
      <c r="O44" s="97"/>
      <c r="P44" s="165"/>
      <c r="Q44" s="97"/>
      <c r="R44" s="175"/>
      <c r="S44" s="180"/>
      <c r="T44" s="189"/>
      <c r="U44" s="180"/>
      <c r="V44" s="165"/>
      <c r="W44" s="97"/>
      <c r="X44" s="201"/>
      <c r="Y44" s="216"/>
      <c r="Z44" s="221"/>
      <c r="AA44" s="216"/>
      <c r="AB44" s="205"/>
      <c r="AC44" s="216"/>
      <c r="AD44" s="463" t="s">
        <v>25</v>
      </c>
      <c r="AE44" s="465"/>
      <c r="AF44" s="65"/>
      <c r="AG44" s="250"/>
      <c r="AH44" s="260"/>
      <c r="AI44" s="272"/>
      <c r="AJ44" s="281"/>
      <c r="AK44" s="290"/>
      <c r="AL44" s="302"/>
      <c r="AM44" s="315"/>
      <c r="AN44" s="331"/>
      <c r="AO44" s="302"/>
      <c r="AP44" s="341"/>
      <c r="AQ44" s="331"/>
      <c r="AR44" s="302"/>
      <c r="AS44" s="341"/>
      <c r="AT44" s="346"/>
      <c r="AU44" s="302"/>
      <c r="AV44" s="350"/>
      <c r="AW44" s="346"/>
      <c r="AX44" s="302"/>
      <c r="AY44" s="350"/>
      <c r="AZ44" s="346"/>
      <c r="BA44" s="302"/>
      <c r="BB44" s="350"/>
      <c r="BC44" s="346"/>
      <c r="BD44" s="352"/>
    </row>
    <row r="45" spans="2:56" ht="15" customHeight="1">
      <c r="B45" s="485"/>
      <c r="C45" s="486"/>
      <c r="D45" s="84">
        <v>1919</v>
      </c>
      <c r="E45" s="98">
        <v>8816940190</v>
      </c>
      <c r="F45" s="84">
        <v>1563</v>
      </c>
      <c r="G45" s="118">
        <v>5165344885</v>
      </c>
      <c r="H45" s="142">
        <f t="shared" ref="H45:I60" si="27">D45-F45</f>
        <v>356</v>
      </c>
      <c r="I45" s="98">
        <f t="shared" si="27"/>
        <v>3651595305</v>
      </c>
      <c r="J45" s="166">
        <v>347</v>
      </c>
      <c r="K45" s="98">
        <v>3648661080</v>
      </c>
      <c r="L45" s="176">
        <v>0</v>
      </c>
      <c r="M45" s="181">
        <v>0</v>
      </c>
      <c r="N45" s="166">
        <v>0</v>
      </c>
      <c r="O45" s="98">
        <v>0</v>
      </c>
      <c r="P45" s="166">
        <f t="shared" ref="P45:U45" si="28">P41+P43</f>
        <v>1910</v>
      </c>
      <c r="Q45" s="98">
        <f t="shared" si="28"/>
        <v>8814005965</v>
      </c>
      <c r="R45" s="176">
        <f t="shared" si="28"/>
        <v>0</v>
      </c>
      <c r="S45" s="181">
        <f t="shared" si="28"/>
        <v>0</v>
      </c>
      <c r="T45" s="190">
        <f t="shared" si="28"/>
        <v>0</v>
      </c>
      <c r="U45" s="181">
        <f t="shared" si="28"/>
        <v>0</v>
      </c>
      <c r="V45" s="166">
        <f t="shared" ref="V45:W57" si="29">D45-P45+R45-T45</f>
        <v>9</v>
      </c>
      <c r="W45" s="98">
        <f t="shared" si="29"/>
        <v>2934225</v>
      </c>
      <c r="X45" s="203">
        <f t="shared" ref="X45:X52" si="30">E45/AK45*100</f>
        <v>89.13093742396579</v>
      </c>
      <c r="Y45" s="217">
        <f t="shared" ref="Y45:Y52" si="31">AN45/AQ45*100</f>
        <v>97.78794901560245</v>
      </c>
      <c r="Z45" s="222">
        <f t="shared" ref="Z45:Z52" si="32">Q45/E45*100</f>
        <v>99.966720597658949</v>
      </c>
      <c r="AA45" s="217">
        <f t="shared" ref="AA45:AA52" si="33">AH45/AG45*100</f>
        <v>99.965561246569749</v>
      </c>
      <c r="AB45" s="231">
        <f>G45/E45*100</f>
        <v>58.584324875634664</v>
      </c>
      <c r="AC45" s="217">
        <f>AI45/AG45*100</f>
        <v>59.372880762865613</v>
      </c>
      <c r="AD45" s="487"/>
      <c r="AE45" s="466"/>
      <c r="AF45" s="65"/>
      <c r="AG45" s="251">
        <v>9567965364</v>
      </c>
      <c r="AH45" s="261">
        <v>9564670276</v>
      </c>
      <c r="AI45" s="273">
        <v>5680776667</v>
      </c>
      <c r="AJ45" s="281"/>
      <c r="AK45" s="291">
        <f t="shared" ref="AK45:AS45" si="34">AK41+AK43</f>
        <v>9892121013</v>
      </c>
      <c r="AL45" s="303">
        <f t="shared" si="34"/>
        <v>9879611864</v>
      </c>
      <c r="AM45" s="316">
        <f t="shared" si="34"/>
        <v>5797534853</v>
      </c>
      <c r="AN45" s="333">
        <f t="shared" si="34"/>
        <v>9685896394</v>
      </c>
      <c r="AO45" s="303">
        <f t="shared" si="34"/>
        <v>9675300391</v>
      </c>
      <c r="AP45" s="343">
        <f t="shared" si="34"/>
        <v>5675355525</v>
      </c>
      <c r="AQ45" s="333">
        <f t="shared" si="34"/>
        <v>9905000045</v>
      </c>
      <c r="AR45" s="303">
        <f t="shared" si="34"/>
        <v>9857485537</v>
      </c>
      <c r="AS45" s="343">
        <f t="shared" si="34"/>
        <v>6134858345</v>
      </c>
      <c r="AT45" s="347">
        <f>SUM(AT40:AT44)</f>
        <v>9944008100</v>
      </c>
      <c r="AU45" s="303">
        <f>SUM(AU40:AU44)</f>
        <v>9933538177</v>
      </c>
      <c r="AV45" s="351">
        <f>AV41</f>
        <v>5756941967</v>
      </c>
      <c r="AW45" s="347">
        <f>SUM(AW40:AW44)</f>
        <v>9735681624</v>
      </c>
      <c r="AX45" s="303">
        <f>SUM(AX40:AX44)</f>
        <v>9713720778</v>
      </c>
      <c r="AY45" s="351">
        <f>AY41</f>
        <v>5333967703</v>
      </c>
      <c r="AZ45" s="347">
        <f>AZ41+AZ43</f>
        <v>9763491384</v>
      </c>
      <c r="BA45" s="303">
        <f>BA41+BA43</f>
        <v>9734865273</v>
      </c>
      <c r="BB45" s="351">
        <f>BB41+BB43</f>
        <v>4908566361</v>
      </c>
      <c r="BC45" s="347">
        <v>11591856800</v>
      </c>
      <c r="BD45" s="354">
        <v>11405317564</v>
      </c>
    </row>
    <row r="46" spans="2:56" ht="15" customHeight="1">
      <c r="B46" s="6"/>
      <c r="C46" s="70" t="s">
        <v>69</v>
      </c>
      <c r="D46" s="79">
        <v>419173</v>
      </c>
      <c r="E46" s="91">
        <v>13812619200</v>
      </c>
      <c r="F46" s="103">
        <v>356219</v>
      </c>
      <c r="G46" s="111">
        <v>11533524227</v>
      </c>
      <c r="H46" s="133">
        <f t="shared" si="27"/>
        <v>62954</v>
      </c>
      <c r="I46" s="151">
        <f t="shared" si="27"/>
        <v>2279094973</v>
      </c>
      <c r="J46" s="85">
        <v>61179</v>
      </c>
      <c r="K46" s="99">
        <v>2213906795</v>
      </c>
      <c r="L46" s="85">
        <v>613</v>
      </c>
      <c r="M46" s="99">
        <v>22834075</v>
      </c>
      <c r="N46" s="85">
        <v>455</v>
      </c>
      <c r="O46" s="99">
        <v>17058622</v>
      </c>
      <c r="P46" s="85">
        <f>F46+J46+L46+N46</f>
        <v>418466</v>
      </c>
      <c r="Q46" s="99">
        <f>G46+K46+M46+O46</f>
        <v>13787323719</v>
      </c>
      <c r="R46" s="161">
        <v>0</v>
      </c>
      <c r="S46" s="170">
        <v>0</v>
      </c>
      <c r="T46" s="133">
        <v>4</v>
      </c>
      <c r="U46" s="151">
        <v>131600</v>
      </c>
      <c r="V46" s="85">
        <f t="shared" si="29"/>
        <v>703</v>
      </c>
      <c r="W46" s="99">
        <f t="shared" si="29"/>
        <v>25163881</v>
      </c>
      <c r="X46" s="193">
        <f t="shared" si="30"/>
        <v>96.726376303441882</v>
      </c>
      <c r="Y46" s="207">
        <f t="shared" si="31"/>
        <v>98.621525121325064</v>
      </c>
      <c r="Z46" s="218">
        <f t="shared" si="32"/>
        <v>99.816866876341606</v>
      </c>
      <c r="AA46" s="223">
        <f t="shared" si="33"/>
        <v>99.689391279195306</v>
      </c>
      <c r="AB46" s="193">
        <f>G46/E46*100</f>
        <v>83.499907294917676</v>
      </c>
      <c r="AC46" s="223">
        <f>AI46/AG46*100</f>
        <v>82.84973642762759</v>
      </c>
      <c r="AD46" s="50" t="s">
        <v>69</v>
      </c>
      <c r="AE46" s="61"/>
      <c r="AF46" s="65"/>
      <c r="AG46" s="245">
        <v>14009833300</v>
      </c>
      <c r="AH46" s="259">
        <v>13966317536</v>
      </c>
      <c r="AI46" s="267">
        <v>11607109963</v>
      </c>
      <c r="AJ46" s="281"/>
      <c r="AK46" s="285">
        <v>14280095800</v>
      </c>
      <c r="AL46" s="301">
        <v>14229042551</v>
      </c>
      <c r="AM46" s="310">
        <v>11808687624</v>
      </c>
      <c r="AN46" s="325">
        <v>14471507700</v>
      </c>
      <c r="AO46" s="301">
        <v>14412984324</v>
      </c>
      <c r="AP46" s="335">
        <v>11873539705</v>
      </c>
      <c r="AQ46" s="325">
        <v>14673782100</v>
      </c>
      <c r="AR46" s="301">
        <v>14602358261</v>
      </c>
      <c r="AS46" s="335">
        <v>11684349824</v>
      </c>
      <c r="AT46" s="345">
        <v>14839044700</v>
      </c>
      <c r="AU46" s="301">
        <v>14746373402</v>
      </c>
      <c r="AV46" s="349">
        <v>11681670401</v>
      </c>
      <c r="AW46" s="345">
        <v>15304667100</v>
      </c>
      <c r="AX46" s="301">
        <v>15211683995</v>
      </c>
      <c r="AY46" s="349">
        <v>11983396802</v>
      </c>
      <c r="AZ46" s="345">
        <v>15670837900</v>
      </c>
      <c r="BA46" s="301">
        <v>15571694428</v>
      </c>
      <c r="BB46" s="349">
        <v>12206180369</v>
      </c>
      <c r="BC46" s="345">
        <v>16165142204</v>
      </c>
      <c r="BD46" s="355">
        <v>16062336731</v>
      </c>
    </row>
    <row r="47" spans="2:56" ht="15" customHeight="1">
      <c r="B47" s="7" t="s">
        <v>45</v>
      </c>
      <c r="C47" s="71" t="s">
        <v>71</v>
      </c>
      <c r="D47" s="77">
        <v>4237</v>
      </c>
      <c r="E47" s="92">
        <v>150845722</v>
      </c>
      <c r="F47" s="104">
        <v>0</v>
      </c>
      <c r="G47" s="112">
        <v>0</v>
      </c>
      <c r="H47" s="137">
        <f t="shared" si="27"/>
        <v>4237</v>
      </c>
      <c r="I47" s="155">
        <f t="shared" si="27"/>
        <v>150845722</v>
      </c>
      <c r="J47" s="86">
        <v>822</v>
      </c>
      <c r="K47" s="100">
        <v>28427689</v>
      </c>
      <c r="L47" s="86">
        <v>232</v>
      </c>
      <c r="M47" s="100">
        <v>7939544</v>
      </c>
      <c r="N47" s="86">
        <v>166</v>
      </c>
      <c r="O47" s="100">
        <v>6328884</v>
      </c>
      <c r="P47" s="86">
        <f>F47+J47+L47+N47</f>
        <v>1220</v>
      </c>
      <c r="Q47" s="100">
        <f>G47+K47+M47+O47</f>
        <v>42696117</v>
      </c>
      <c r="R47" s="110">
        <v>0</v>
      </c>
      <c r="S47" s="168">
        <v>0</v>
      </c>
      <c r="T47" s="137">
        <v>503</v>
      </c>
      <c r="U47" s="155">
        <v>17895326</v>
      </c>
      <c r="V47" s="86">
        <f t="shared" si="29"/>
        <v>2514</v>
      </c>
      <c r="W47" s="100">
        <f t="shared" si="29"/>
        <v>90254279</v>
      </c>
      <c r="X47" s="194">
        <f t="shared" si="30"/>
        <v>74.108182217993701</v>
      </c>
      <c r="Y47" s="208">
        <f t="shared" si="31"/>
        <v>86.507782503988707</v>
      </c>
      <c r="Z47" s="204">
        <f t="shared" si="32"/>
        <v>28.304493116483609</v>
      </c>
      <c r="AA47" s="224">
        <f t="shared" si="33"/>
        <v>21.811757865909719</v>
      </c>
      <c r="AB47" s="194" t="s">
        <v>34</v>
      </c>
      <c r="AC47" s="224" t="s">
        <v>34</v>
      </c>
      <c r="AD47" s="51" t="s">
        <v>71</v>
      </c>
      <c r="AE47" s="62" t="s">
        <v>45</v>
      </c>
      <c r="AF47" s="65"/>
      <c r="AG47" s="246">
        <v>178039928</v>
      </c>
      <c r="AH47" s="260">
        <v>38833638</v>
      </c>
      <c r="AI47" s="268">
        <v>0</v>
      </c>
      <c r="AJ47" s="281"/>
      <c r="AK47" s="286">
        <v>203547999</v>
      </c>
      <c r="AL47" s="302">
        <v>47149635</v>
      </c>
      <c r="AM47" s="311">
        <v>0</v>
      </c>
      <c r="AN47" s="326">
        <v>240262029</v>
      </c>
      <c r="AO47" s="302">
        <v>59179761</v>
      </c>
      <c r="AP47" s="336"/>
      <c r="AQ47" s="326">
        <v>277734583</v>
      </c>
      <c r="AR47" s="302">
        <v>62522945</v>
      </c>
      <c r="AS47" s="336">
        <v>0</v>
      </c>
      <c r="AT47" s="346">
        <v>301168812</v>
      </c>
      <c r="AU47" s="302">
        <v>57782518</v>
      </c>
      <c r="AV47" s="350">
        <v>0</v>
      </c>
      <c r="AW47" s="346">
        <v>334757023</v>
      </c>
      <c r="AX47" s="302">
        <v>61924431</v>
      </c>
      <c r="AY47" s="350">
        <v>0</v>
      </c>
      <c r="AZ47" s="346">
        <v>353937421</v>
      </c>
      <c r="BA47" s="302">
        <v>62269681</v>
      </c>
      <c r="BB47" s="350">
        <v>0</v>
      </c>
      <c r="BC47" s="346">
        <v>392476379</v>
      </c>
      <c r="BD47" s="352">
        <v>80039786</v>
      </c>
    </row>
    <row r="48" spans="2:56" ht="15" customHeight="1">
      <c r="B48" s="8"/>
      <c r="C48" s="72" t="s">
        <v>25</v>
      </c>
      <c r="D48" s="78">
        <v>423410</v>
      </c>
      <c r="E48" s="93">
        <v>13963464922</v>
      </c>
      <c r="F48" s="78">
        <v>356219</v>
      </c>
      <c r="G48" s="113">
        <v>11533524227</v>
      </c>
      <c r="H48" s="134">
        <f t="shared" si="27"/>
        <v>67191</v>
      </c>
      <c r="I48" s="152">
        <f t="shared" si="27"/>
        <v>2429940695</v>
      </c>
      <c r="J48" s="87">
        <v>62001</v>
      </c>
      <c r="K48" s="101">
        <v>2242334484</v>
      </c>
      <c r="L48" s="87">
        <v>845</v>
      </c>
      <c r="M48" s="101">
        <v>30773619</v>
      </c>
      <c r="N48" s="87">
        <v>621</v>
      </c>
      <c r="O48" s="101">
        <v>23387506</v>
      </c>
      <c r="P48" s="87">
        <f t="shared" ref="P48:U48" si="35">SUM(P46:P47)</f>
        <v>419686</v>
      </c>
      <c r="Q48" s="101">
        <f t="shared" si="35"/>
        <v>13830019836</v>
      </c>
      <c r="R48" s="162">
        <f t="shared" si="35"/>
        <v>0</v>
      </c>
      <c r="S48" s="171">
        <f t="shared" si="35"/>
        <v>0</v>
      </c>
      <c r="T48" s="134">
        <f t="shared" si="35"/>
        <v>507</v>
      </c>
      <c r="U48" s="152">
        <f t="shared" si="35"/>
        <v>18026926</v>
      </c>
      <c r="V48" s="87">
        <f t="shared" si="29"/>
        <v>3217</v>
      </c>
      <c r="W48" s="101">
        <f t="shared" si="29"/>
        <v>115418160</v>
      </c>
      <c r="X48" s="195">
        <f t="shared" si="30"/>
        <v>96.408508216448169</v>
      </c>
      <c r="Y48" s="209">
        <f t="shared" si="31"/>
        <v>98.396504120062986</v>
      </c>
      <c r="Z48" s="197">
        <f t="shared" si="32"/>
        <v>99.04432684333419</v>
      </c>
      <c r="AA48" s="225">
        <f t="shared" si="33"/>
        <v>98.712125129230827</v>
      </c>
      <c r="AB48" s="195">
        <f>G48/E48*100</f>
        <v>82.597867301750213</v>
      </c>
      <c r="AC48" s="225">
        <f>AI48/AG48*100</f>
        <v>81.810076651186719</v>
      </c>
      <c r="AD48" s="52" t="s">
        <v>25</v>
      </c>
      <c r="AE48" s="63"/>
      <c r="AF48" s="65"/>
      <c r="AG48" s="247">
        <v>14187873228</v>
      </c>
      <c r="AH48" s="261">
        <v>14005151174</v>
      </c>
      <c r="AI48" s="269">
        <v>11607109963</v>
      </c>
      <c r="AJ48" s="281"/>
      <c r="AK48" s="287">
        <f t="shared" ref="AK48:AU48" si="36">SUM(AK46:AK47)</f>
        <v>14483643799</v>
      </c>
      <c r="AL48" s="303">
        <f t="shared" si="36"/>
        <v>14276192186</v>
      </c>
      <c r="AM48" s="312">
        <f t="shared" si="36"/>
        <v>11808687624</v>
      </c>
      <c r="AN48" s="327">
        <f t="shared" si="36"/>
        <v>14711769729</v>
      </c>
      <c r="AO48" s="303">
        <f t="shared" si="36"/>
        <v>14472164085</v>
      </c>
      <c r="AP48" s="337">
        <f t="shared" si="36"/>
        <v>11873539705</v>
      </c>
      <c r="AQ48" s="327">
        <f t="shared" si="36"/>
        <v>14951516683</v>
      </c>
      <c r="AR48" s="303">
        <f t="shared" si="36"/>
        <v>14664881206</v>
      </c>
      <c r="AS48" s="337">
        <f t="shared" si="36"/>
        <v>11684349824</v>
      </c>
      <c r="AT48" s="347">
        <f t="shared" si="36"/>
        <v>15140213512</v>
      </c>
      <c r="AU48" s="303">
        <f t="shared" si="36"/>
        <v>14804155920</v>
      </c>
      <c r="AV48" s="351">
        <f>AV46</f>
        <v>11681670401</v>
      </c>
      <c r="AW48" s="347">
        <f>SUM(AW46:AW47)</f>
        <v>15639424123</v>
      </c>
      <c r="AX48" s="303">
        <f>SUM(AX46:AX47)</f>
        <v>15273608426</v>
      </c>
      <c r="AY48" s="351">
        <f>AY46</f>
        <v>11983396802</v>
      </c>
      <c r="AZ48" s="347">
        <f>SUM(AZ46:AZ47)</f>
        <v>16024775321</v>
      </c>
      <c r="BA48" s="303">
        <f>SUM(BA46:BA47)</f>
        <v>15633964109</v>
      </c>
      <c r="BB48" s="351">
        <f>SUM(BB46:BB47)</f>
        <v>12206180369</v>
      </c>
      <c r="BC48" s="347">
        <v>16557618583</v>
      </c>
      <c r="BD48" s="354">
        <v>16142376517</v>
      </c>
    </row>
    <row r="49" spans="2:56" ht="15" customHeight="1">
      <c r="B49" s="6"/>
      <c r="C49" s="70" t="s">
        <v>69</v>
      </c>
      <c r="D49" s="79">
        <v>274</v>
      </c>
      <c r="E49" s="91">
        <v>15740300</v>
      </c>
      <c r="F49" s="103">
        <v>266</v>
      </c>
      <c r="G49" s="111">
        <v>15278600</v>
      </c>
      <c r="H49" s="133">
        <f t="shared" si="27"/>
        <v>8</v>
      </c>
      <c r="I49" s="151">
        <f t="shared" si="27"/>
        <v>461700</v>
      </c>
      <c r="J49" s="85">
        <v>7</v>
      </c>
      <c r="K49" s="99">
        <v>338500</v>
      </c>
      <c r="L49" s="161">
        <v>0</v>
      </c>
      <c r="M49" s="170">
        <v>0</v>
      </c>
      <c r="N49" s="161">
        <v>0</v>
      </c>
      <c r="O49" s="170">
        <v>0</v>
      </c>
      <c r="P49" s="85">
        <f>F49+J49+L49+N49</f>
        <v>273</v>
      </c>
      <c r="Q49" s="99">
        <f>G49+K49+M49+O49</f>
        <v>15617100</v>
      </c>
      <c r="R49" s="161">
        <v>0</v>
      </c>
      <c r="S49" s="170">
        <v>0</v>
      </c>
      <c r="T49" s="135">
        <v>0</v>
      </c>
      <c r="U49" s="153">
        <v>0</v>
      </c>
      <c r="V49" s="85">
        <f t="shared" si="29"/>
        <v>1</v>
      </c>
      <c r="W49" s="99">
        <f t="shared" si="29"/>
        <v>123200</v>
      </c>
      <c r="X49" s="193">
        <f t="shared" si="30"/>
        <v>98.982524320687205</v>
      </c>
      <c r="Y49" s="207">
        <f t="shared" si="31"/>
        <v>102.94944726081292</v>
      </c>
      <c r="Z49" s="218">
        <f t="shared" si="32"/>
        <v>99.217295731339306</v>
      </c>
      <c r="AA49" s="223">
        <f t="shared" si="33"/>
        <v>99.225483601249792</v>
      </c>
      <c r="AB49" s="193">
        <f>G49/E49*100</f>
        <v>97.066764928241525</v>
      </c>
      <c r="AC49" s="223">
        <f>AI49/AG49*100</f>
        <v>95.740159806873834</v>
      </c>
      <c r="AD49" s="50" t="s">
        <v>69</v>
      </c>
      <c r="AE49" s="61"/>
      <c r="AF49" s="65"/>
      <c r="AG49" s="245">
        <v>15906700</v>
      </c>
      <c r="AH49" s="259">
        <v>15783500</v>
      </c>
      <c r="AI49" s="267">
        <v>15229100</v>
      </c>
      <c r="AJ49" s="281"/>
      <c r="AK49" s="285">
        <v>15902100</v>
      </c>
      <c r="AL49" s="301">
        <v>15745900</v>
      </c>
      <c r="AM49" s="310">
        <v>15092500</v>
      </c>
      <c r="AN49" s="325">
        <v>15961900</v>
      </c>
      <c r="AO49" s="301">
        <v>15706700</v>
      </c>
      <c r="AP49" s="335">
        <v>15168500</v>
      </c>
      <c r="AQ49" s="325">
        <v>15504600</v>
      </c>
      <c r="AR49" s="301">
        <v>15349400</v>
      </c>
      <c r="AS49" s="335">
        <v>14918300</v>
      </c>
      <c r="AT49" s="345">
        <v>14922600</v>
      </c>
      <c r="AU49" s="301">
        <v>14667400</v>
      </c>
      <c r="AV49" s="349">
        <v>14336300</v>
      </c>
      <c r="AW49" s="345">
        <v>15269400</v>
      </c>
      <c r="AX49" s="301">
        <v>15014200</v>
      </c>
      <c r="AY49" s="349">
        <v>14831900</v>
      </c>
      <c r="AZ49" s="345">
        <v>15280800</v>
      </c>
      <c r="BA49" s="301">
        <v>14874000</v>
      </c>
      <c r="BB49" s="349">
        <v>14729000</v>
      </c>
      <c r="BC49" s="345">
        <v>15626600</v>
      </c>
      <c r="BD49" s="355">
        <v>15371400</v>
      </c>
    </row>
    <row r="50" spans="2:56" ht="15" customHeight="1">
      <c r="B50" s="7" t="s">
        <v>16</v>
      </c>
      <c r="C50" s="71" t="s">
        <v>71</v>
      </c>
      <c r="D50" s="77">
        <v>6</v>
      </c>
      <c r="E50" s="92">
        <v>546600</v>
      </c>
      <c r="F50" s="104">
        <v>0</v>
      </c>
      <c r="G50" s="112">
        <v>0</v>
      </c>
      <c r="H50" s="137">
        <f t="shared" si="27"/>
        <v>6</v>
      </c>
      <c r="I50" s="155">
        <f t="shared" si="27"/>
        <v>546600</v>
      </c>
      <c r="J50" s="110">
        <v>2</v>
      </c>
      <c r="K50" s="100">
        <v>200000</v>
      </c>
      <c r="L50" s="110">
        <v>0</v>
      </c>
      <c r="M50" s="168">
        <v>0</v>
      </c>
      <c r="N50" s="110">
        <v>0</v>
      </c>
      <c r="O50" s="168">
        <v>0</v>
      </c>
      <c r="P50" s="110">
        <f>F50+J50+L50+N50</f>
        <v>2</v>
      </c>
      <c r="Q50" s="100">
        <f>G50+K50+M50+O50</f>
        <v>200000</v>
      </c>
      <c r="R50" s="110">
        <v>0</v>
      </c>
      <c r="S50" s="168">
        <v>0</v>
      </c>
      <c r="T50" s="131">
        <v>0</v>
      </c>
      <c r="U50" s="149">
        <v>0</v>
      </c>
      <c r="V50" s="86">
        <f t="shared" si="29"/>
        <v>4</v>
      </c>
      <c r="W50" s="100">
        <f t="shared" si="29"/>
        <v>346600</v>
      </c>
      <c r="X50" s="194">
        <f t="shared" si="30"/>
        <v>42.877314088484468</v>
      </c>
      <c r="Y50" s="208">
        <f t="shared" si="31"/>
        <v>94.62613235068325</v>
      </c>
      <c r="Z50" s="204">
        <f t="shared" si="32"/>
        <v>36.589828027808267</v>
      </c>
      <c r="AA50" s="224">
        <f t="shared" si="33"/>
        <v>22.083179977916821</v>
      </c>
      <c r="AB50" s="194" t="s">
        <v>34</v>
      </c>
      <c r="AC50" s="224" t="s">
        <v>34</v>
      </c>
      <c r="AD50" s="51" t="s">
        <v>71</v>
      </c>
      <c r="AE50" s="62" t="s">
        <v>16</v>
      </c>
      <c r="AF50" s="65"/>
      <c r="AG50" s="246">
        <v>543400</v>
      </c>
      <c r="AH50" s="260">
        <v>120000</v>
      </c>
      <c r="AI50" s="268">
        <v>0</v>
      </c>
      <c r="AJ50" s="281"/>
      <c r="AK50" s="286">
        <v>1274800</v>
      </c>
      <c r="AL50" s="302">
        <v>23200</v>
      </c>
      <c r="AM50" s="311">
        <v>0</v>
      </c>
      <c r="AN50" s="326">
        <v>1232600</v>
      </c>
      <c r="AO50" s="302"/>
      <c r="AP50" s="336"/>
      <c r="AQ50" s="326">
        <v>1302600</v>
      </c>
      <c r="AR50" s="302"/>
      <c r="AS50" s="336">
        <v>0</v>
      </c>
      <c r="AT50" s="346">
        <v>1405800</v>
      </c>
      <c r="AU50" s="302">
        <v>0</v>
      </c>
      <c r="AV50" s="350">
        <v>0</v>
      </c>
      <c r="AW50" s="346">
        <v>1368000</v>
      </c>
      <c r="AX50" s="302">
        <v>163600</v>
      </c>
      <c r="AY50" s="350">
        <v>0</v>
      </c>
      <c r="AZ50" s="346">
        <v>1217600</v>
      </c>
      <c r="BA50" s="302">
        <v>10000</v>
      </c>
      <c r="BB50" s="350">
        <v>0</v>
      </c>
      <c r="BC50" s="346">
        <v>983400</v>
      </c>
      <c r="BD50" s="352">
        <v>21000</v>
      </c>
    </row>
    <row r="51" spans="2:56" ht="15" customHeight="1">
      <c r="B51" s="8"/>
      <c r="C51" s="72" t="s">
        <v>25</v>
      </c>
      <c r="D51" s="78">
        <v>280</v>
      </c>
      <c r="E51" s="93">
        <v>16286900</v>
      </c>
      <c r="F51" s="78">
        <v>266</v>
      </c>
      <c r="G51" s="113">
        <v>15278600</v>
      </c>
      <c r="H51" s="134">
        <f t="shared" si="27"/>
        <v>14</v>
      </c>
      <c r="I51" s="152">
        <f t="shared" si="27"/>
        <v>1008300</v>
      </c>
      <c r="J51" s="87">
        <v>9</v>
      </c>
      <c r="K51" s="101">
        <v>538500</v>
      </c>
      <c r="L51" s="162">
        <v>0</v>
      </c>
      <c r="M51" s="171">
        <v>0</v>
      </c>
      <c r="N51" s="162">
        <v>0</v>
      </c>
      <c r="O51" s="171">
        <v>0</v>
      </c>
      <c r="P51" s="87">
        <f t="shared" ref="P51:U51" si="37">SUM(P49:P50)</f>
        <v>275</v>
      </c>
      <c r="Q51" s="101">
        <f t="shared" si="37"/>
        <v>15817100</v>
      </c>
      <c r="R51" s="162">
        <f t="shared" si="37"/>
        <v>0</v>
      </c>
      <c r="S51" s="171">
        <f t="shared" si="37"/>
        <v>0</v>
      </c>
      <c r="T51" s="136">
        <f t="shared" si="37"/>
        <v>0</v>
      </c>
      <c r="U51" s="154">
        <f t="shared" si="37"/>
        <v>0</v>
      </c>
      <c r="V51" s="87">
        <f t="shared" si="29"/>
        <v>5</v>
      </c>
      <c r="W51" s="101">
        <f t="shared" si="29"/>
        <v>469800</v>
      </c>
      <c r="X51" s="195">
        <f t="shared" si="30"/>
        <v>94.818622685117802</v>
      </c>
      <c r="Y51" s="209">
        <f t="shared" si="31"/>
        <v>102.3043695559046</v>
      </c>
      <c r="Z51" s="197">
        <f t="shared" si="32"/>
        <v>97.115473171690141</v>
      </c>
      <c r="AA51" s="225">
        <f t="shared" si="33"/>
        <v>96.677223846663551</v>
      </c>
      <c r="AB51" s="195">
        <f>G51/E51*100</f>
        <v>93.809134948946706</v>
      </c>
      <c r="AC51" s="225">
        <f>AI51/AG51*100</f>
        <v>92.577552720044253</v>
      </c>
      <c r="AD51" s="52" t="s">
        <v>25</v>
      </c>
      <c r="AE51" s="63"/>
      <c r="AF51" s="65"/>
      <c r="AG51" s="247">
        <v>16450100</v>
      </c>
      <c r="AH51" s="261">
        <v>15903500</v>
      </c>
      <c r="AI51" s="269">
        <v>15229100</v>
      </c>
      <c r="AJ51" s="281"/>
      <c r="AK51" s="287">
        <f t="shared" ref="AK51:AU51" si="38">SUM(AK49:AK50)</f>
        <v>17176900</v>
      </c>
      <c r="AL51" s="303">
        <f t="shared" si="38"/>
        <v>15769100</v>
      </c>
      <c r="AM51" s="312">
        <f t="shared" si="38"/>
        <v>15092500</v>
      </c>
      <c r="AN51" s="327">
        <f t="shared" si="38"/>
        <v>17194500</v>
      </c>
      <c r="AO51" s="303">
        <f t="shared" si="38"/>
        <v>15706700</v>
      </c>
      <c r="AP51" s="337">
        <f t="shared" si="38"/>
        <v>15168500</v>
      </c>
      <c r="AQ51" s="327">
        <f t="shared" si="38"/>
        <v>16807200</v>
      </c>
      <c r="AR51" s="303">
        <f t="shared" si="38"/>
        <v>15349400</v>
      </c>
      <c r="AS51" s="337">
        <f t="shared" si="38"/>
        <v>14918300</v>
      </c>
      <c r="AT51" s="347">
        <f t="shared" si="38"/>
        <v>16328400</v>
      </c>
      <c r="AU51" s="303">
        <f t="shared" si="38"/>
        <v>14667400</v>
      </c>
      <c r="AV51" s="351">
        <f>AV49</f>
        <v>14336300</v>
      </c>
      <c r="AW51" s="347">
        <f>SUM(AW49:AW50)</f>
        <v>16637400</v>
      </c>
      <c r="AX51" s="303">
        <f>SUM(AX49:AX50)</f>
        <v>15177800</v>
      </c>
      <c r="AY51" s="351">
        <f>AY49</f>
        <v>14831900</v>
      </c>
      <c r="AZ51" s="347">
        <f>SUM(AZ49:AZ50)</f>
        <v>16498400</v>
      </c>
      <c r="BA51" s="303">
        <f>SUM(BA49:BA50)</f>
        <v>14884000</v>
      </c>
      <c r="BB51" s="351">
        <f>SUM(BB49:BB50)</f>
        <v>14729000</v>
      </c>
      <c r="BC51" s="347">
        <v>16610000</v>
      </c>
      <c r="BD51" s="354">
        <v>15392400</v>
      </c>
    </row>
    <row r="52" spans="2:56" ht="15" customHeight="1">
      <c r="B52" s="6"/>
      <c r="C52" s="70" t="s">
        <v>69</v>
      </c>
      <c r="D52" s="79">
        <v>462</v>
      </c>
      <c r="E52" s="91">
        <v>4590000</v>
      </c>
      <c r="F52" s="103">
        <v>462</v>
      </c>
      <c r="G52" s="111">
        <v>4590000</v>
      </c>
      <c r="H52" s="135">
        <f t="shared" si="27"/>
        <v>0</v>
      </c>
      <c r="I52" s="153">
        <f t="shared" si="27"/>
        <v>0</v>
      </c>
      <c r="J52" s="161">
        <v>0</v>
      </c>
      <c r="K52" s="170">
        <v>0</v>
      </c>
      <c r="L52" s="161">
        <v>0</v>
      </c>
      <c r="M52" s="170">
        <v>0</v>
      </c>
      <c r="N52" s="161">
        <v>0</v>
      </c>
      <c r="O52" s="170">
        <v>0</v>
      </c>
      <c r="P52" s="85">
        <f>F52+J52+L52+N52</f>
        <v>462</v>
      </c>
      <c r="Q52" s="99">
        <f>G52+K52+M52+O52</f>
        <v>4590000</v>
      </c>
      <c r="R52" s="161">
        <v>0</v>
      </c>
      <c r="S52" s="170">
        <v>0</v>
      </c>
      <c r="T52" s="135">
        <v>0</v>
      </c>
      <c r="U52" s="153">
        <v>0</v>
      </c>
      <c r="V52" s="161">
        <f t="shared" si="29"/>
        <v>0</v>
      </c>
      <c r="W52" s="170">
        <f t="shared" si="29"/>
        <v>0</v>
      </c>
      <c r="X52" s="200">
        <f t="shared" si="30"/>
        <v>20.509749950848093</v>
      </c>
      <c r="Y52" s="207">
        <f t="shared" si="31"/>
        <v>94.413619827789262</v>
      </c>
      <c r="Z52" s="218">
        <f t="shared" si="32"/>
        <v>100</v>
      </c>
      <c r="AA52" s="223">
        <f t="shared" si="33"/>
        <v>100</v>
      </c>
      <c r="AB52" s="193">
        <f>G52/E52*100</f>
        <v>100</v>
      </c>
      <c r="AC52" s="223">
        <f>AI52/AG52*100</f>
        <v>100</v>
      </c>
      <c r="AD52" s="50" t="s">
        <v>69</v>
      </c>
      <c r="AE52" s="61"/>
      <c r="AF52" s="65"/>
      <c r="AG52" s="245">
        <v>18105600</v>
      </c>
      <c r="AH52" s="259">
        <v>18105600</v>
      </c>
      <c r="AI52" s="267">
        <v>18105600</v>
      </c>
      <c r="AJ52" s="281"/>
      <c r="AK52" s="285">
        <v>22379600</v>
      </c>
      <c r="AL52" s="301">
        <v>22379600</v>
      </c>
      <c r="AM52" s="310">
        <v>22379600</v>
      </c>
      <c r="AN52" s="325">
        <v>28859600</v>
      </c>
      <c r="AO52" s="301">
        <v>28859600</v>
      </c>
      <c r="AP52" s="335">
        <v>28859600</v>
      </c>
      <c r="AQ52" s="325">
        <v>30567200</v>
      </c>
      <c r="AR52" s="301">
        <v>30567200</v>
      </c>
      <c r="AS52" s="335">
        <v>30567200</v>
      </c>
      <c r="AT52" s="345">
        <v>32849800</v>
      </c>
      <c r="AU52" s="301">
        <v>32849800</v>
      </c>
      <c r="AV52" s="349">
        <v>32849800</v>
      </c>
      <c r="AW52" s="345">
        <v>36511900</v>
      </c>
      <c r="AX52" s="301">
        <v>36511900</v>
      </c>
      <c r="AY52" s="349">
        <v>36511900</v>
      </c>
      <c r="AZ52" s="345">
        <v>38984200</v>
      </c>
      <c r="BA52" s="301">
        <v>38984200</v>
      </c>
      <c r="BB52" s="349">
        <v>38984200</v>
      </c>
      <c r="BC52" s="345">
        <v>41363000</v>
      </c>
      <c r="BD52" s="355">
        <v>41363000</v>
      </c>
    </row>
    <row r="53" spans="2:56" ht="15" customHeight="1">
      <c r="B53" s="7" t="s">
        <v>4</v>
      </c>
      <c r="C53" s="71" t="s">
        <v>71</v>
      </c>
      <c r="D53" s="80">
        <v>0</v>
      </c>
      <c r="E53" s="94">
        <v>0</v>
      </c>
      <c r="F53" s="104">
        <v>0</v>
      </c>
      <c r="G53" s="112">
        <v>0</v>
      </c>
      <c r="H53" s="131">
        <f t="shared" si="27"/>
        <v>0</v>
      </c>
      <c r="I53" s="149">
        <f t="shared" si="27"/>
        <v>0</v>
      </c>
      <c r="J53" s="110">
        <v>0</v>
      </c>
      <c r="K53" s="168">
        <v>0</v>
      </c>
      <c r="L53" s="110">
        <v>0</v>
      </c>
      <c r="M53" s="168">
        <v>0</v>
      </c>
      <c r="N53" s="110">
        <v>0</v>
      </c>
      <c r="O53" s="168">
        <v>0</v>
      </c>
      <c r="P53" s="110">
        <f>F53+J53+L53+N53</f>
        <v>0</v>
      </c>
      <c r="Q53" s="168">
        <f>G53+K53+M53+O53</f>
        <v>0</v>
      </c>
      <c r="R53" s="110">
        <v>0</v>
      </c>
      <c r="S53" s="168">
        <v>0</v>
      </c>
      <c r="T53" s="131">
        <v>0</v>
      </c>
      <c r="U53" s="149">
        <v>0</v>
      </c>
      <c r="V53" s="110">
        <f t="shared" si="29"/>
        <v>0</v>
      </c>
      <c r="W53" s="168">
        <f t="shared" si="29"/>
        <v>0</v>
      </c>
      <c r="X53" s="204" t="s">
        <v>34</v>
      </c>
      <c r="Y53" s="208" t="s">
        <v>34</v>
      </c>
      <c r="Z53" s="204" t="s">
        <v>34</v>
      </c>
      <c r="AA53" s="224" t="s">
        <v>34</v>
      </c>
      <c r="AB53" s="194" t="s">
        <v>34</v>
      </c>
      <c r="AC53" s="224" t="s">
        <v>34</v>
      </c>
      <c r="AD53" s="51" t="s">
        <v>71</v>
      </c>
      <c r="AE53" s="62" t="s">
        <v>4</v>
      </c>
      <c r="AF53" s="65"/>
      <c r="AG53" s="246">
        <v>0</v>
      </c>
      <c r="AH53" s="260">
        <v>0</v>
      </c>
      <c r="AI53" s="268">
        <v>0</v>
      </c>
      <c r="AJ53" s="281"/>
      <c r="AK53" s="286">
        <v>0</v>
      </c>
      <c r="AL53" s="302"/>
      <c r="AM53" s="311">
        <v>0</v>
      </c>
      <c r="AN53" s="326"/>
      <c r="AO53" s="302"/>
      <c r="AP53" s="336"/>
      <c r="AQ53" s="326">
        <v>0</v>
      </c>
      <c r="AR53" s="302"/>
      <c r="AS53" s="336">
        <v>0</v>
      </c>
      <c r="AT53" s="346">
        <v>0</v>
      </c>
      <c r="AU53" s="302">
        <v>0</v>
      </c>
      <c r="AV53" s="350">
        <v>0</v>
      </c>
      <c r="AW53" s="346">
        <v>0</v>
      </c>
      <c r="AX53" s="302">
        <v>0</v>
      </c>
      <c r="AY53" s="350">
        <v>0</v>
      </c>
      <c r="AZ53" s="346">
        <v>0</v>
      </c>
      <c r="BA53" s="302">
        <v>0</v>
      </c>
      <c r="BB53" s="350">
        <v>0</v>
      </c>
      <c r="BC53" s="346">
        <v>0</v>
      </c>
      <c r="BD53" s="352">
        <v>0</v>
      </c>
    </row>
    <row r="54" spans="2:56" ht="15" customHeight="1">
      <c r="B54" s="8"/>
      <c r="C54" s="72" t="s">
        <v>25</v>
      </c>
      <c r="D54" s="78">
        <v>462</v>
      </c>
      <c r="E54" s="93">
        <v>4590000</v>
      </c>
      <c r="F54" s="78">
        <v>462</v>
      </c>
      <c r="G54" s="113">
        <v>4590000</v>
      </c>
      <c r="H54" s="136">
        <f t="shared" si="27"/>
        <v>0</v>
      </c>
      <c r="I54" s="154">
        <f t="shared" si="27"/>
        <v>0</v>
      </c>
      <c r="J54" s="162">
        <v>0</v>
      </c>
      <c r="K54" s="171">
        <v>0</v>
      </c>
      <c r="L54" s="162">
        <v>0</v>
      </c>
      <c r="M54" s="171">
        <v>0</v>
      </c>
      <c r="N54" s="162">
        <v>0</v>
      </c>
      <c r="O54" s="171">
        <v>0</v>
      </c>
      <c r="P54" s="87">
        <f t="shared" ref="P54:U54" si="39">SUM(P52:P53)</f>
        <v>462</v>
      </c>
      <c r="Q54" s="101">
        <f t="shared" si="39"/>
        <v>4590000</v>
      </c>
      <c r="R54" s="162">
        <f t="shared" si="39"/>
        <v>0</v>
      </c>
      <c r="S54" s="171">
        <f t="shared" si="39"/>
        <v>0</v>
      </c>
      <c r="T54" s="136">
        <f t="shared" si="39"/>
        <v>0</v>
      </c>
      <c r="U54" s="154">
        <f t="shared" si="39"/>
        <v>0</v>
      </c>
      <c r="V54" s="162">
        <f t="shared" si="29"/>
        <v>0</v>
      </c>
      <c r="W54" s="171">
        <f t="shared" si="29"/>
        <v>0</v>
      </c>
      <c r="X54" s="197">
        <f t="shared" ref="X54:X60" si="40">E54/AK54*100</f>
        <v>20.509749950848093</v>
      </c>
      <c r="Y54" s="209">
        <f t="shared" ref="Y54:Y60" si="41">AN54/AQ54*100</f>
        <v>94.413619827789262</v>
      </c>
      <c r="Z54" s="197">
        <f t="shared" ref="Z54:Z60" si="42">Q54/E54*100</f>
        <v>100</v>
      </c>
      <c r="AA54" s="225">
        <f t="shared" ref="AA54:AA60" si="43">AH54/AG54*100</f>
        <v>100</v>
      </c>
      <c r="AB54" s="195">
        <f>G54/E54*100</f>
        <v>100</v>
      </c>
      <c r="AC54" s="225">
        <f>AI54/AG54*100</f>
        <v>100</v>
      </c>
      <c r="AD54" s="52" t="s">
        <v>25</v>
      </c>
      <c r="AE54" s="63"/>
      <c r="AF54" s="65"/>
      <c r="AG54" s="247">
        <v>18105600</v>
      </c>
      <c r="AH54" s="261">
        <v>18105600</v>
      </c>
      <c r="AI54" s="269">
        <v>18105600</v>
      </c>
      <c r="AJ54" s="281"/>
      <c r="AK54" s="287">
        <f t="shared" ref="AK54:AU54" si="44">SUM(AK52:AK53)</f>
        <v>22379600</v>
      </c>
      <c r="AL54" s="303">
        <f t="shared" si="44"/>
        <v>22379600</v>
      </c>
      <c r="AM54" s="312">
        <f t="shared" si="44"/>
        <v>22379600</v>
      </c>
      <c r="AN54" s="327">
        <f t="shared" si="44"/>
        <v>28859600</v>
      </c>
      <c r="AO54" s="303">
        <f t="shared" si="44"/>
        <v>28859600</v>
      </c>
      <c r="AP54" s="337">
        <f t="shared" si="44"/>
        <v>28859600</v>
      </c>
      <c r="AQ54" s="327">
        <f t="shared" si="44"/>
        <v>30567200</v>
      </c>
      <c r="AR54" s="303">
        <f t="shared" si="44"/>
        <v>30567200</v>
      </c>
      <c r="AS54" s="337">
        <f t="shared" si="44"/>
        <v>30567200</v>
      </c>
      <c r="AT54" s="347">
        <f t="shared" si="44"/>
        <v>32849800</v>
      </c>
      <c r="AU54" s="303">
        <f t="shared" si="44"/>
        <v>32849800</v>
      </c>
      <c r="AV54" s="351">
        <f>AV52</f>
        <v>32849800</v>
      </c>
      <c r="AW54" s="347">
        <f>SUM(AW52:AW53)</f>
        <v>36511900</v>
      </c>
      <c r="AX54" s="303">
        <f>SUM(AX52:AX53)</f>
        <v>36511900</v>
      </c>
      <c r="AY54" s="351">
        <f>AY52</f>
        <v>36511900</v>
      </c>
      <c r="AZ54" s="347">
        <f>SUM(AZ52:AZ53)</f>
        <v>38984200</v>
      </c>
      <c r="BA54" s="303">
        <f>SUM(BA52:BA53)</f>
        <v>38984200</v>
      </c>
      <c r="BB54" s="351">
        <f>SUM(BB52:BB53)</f>
        <v>38984200</v>
      </c>
      <c r="BC54" s="347">
        <v>41363000</v>
      </c>
      <c r="BD54" s="354">
        <v>41363000</v>
      </c>
    </row>
    <row r="55" spans="2:56" ht="15" customHeight="1">
      <c r="B55" s="6"/>
      <c r="C55" s="70" t="s">
        <v>69</v>
      </c>
      <c r="D55" s="79">
        <v>235</v>
      </c>
      <c r="E55" s="91">
        <v>253639406</v>
      </c>
      <c r="F55" s="103">
        <v>196</v>
      </c>
      <c r="G55" s="111">
        <v>221374356</v>
      </c>
      <c r="H55" s="133">
        <f t="shared" si="27"/>
        <v>39</v>
      </c>
      <c r="I55" s="151">
        <f t="shared" si="27"/>
        <v>32265050</v>
      </c>
      <c r="J55" s="85">
        <v>39</v>
      </c>
      <c r="K55" s="99">
        <v>32265050</v>
      </c>
      <c r="L55" s="161">
        <v>0</v>
      </c>
      <c r="M55" s="170">
        <v>0</v>
      </c>
      <c r="N55" s="161">
        <v>0</v>
      </c>
      <c r="O55" s="170">
        <v>0</v>
      </c>
      <c r="P55" s="85">
        <f>F55+J55+L55+N55</f>
        <v>235</v>
      </c>
      <c r="Q55" s="99">
        <f>G55+K55+M55+O55</f>
        <v>253639406</v>
      </c>
      <c r="R55" s="161">
        <v>0</v>
      </c>
      <c r="S55" s="170">
        <v>0</v>
      </c>
      <c r="T55" s="135">
        <v>0</v>
      </c>
      <c r="U55" s="153">
        <v>0</v>
      </c>
      <c r="V55" s="161">
        <f t="shared" si="29"/>
        <v>0</v>
      </c>
      <c r="W55" s="170">
        <f t="shared" si="29"/>
        <v>0</v>
      </c>
      <c r="X55" s="193">
        <f t="shared" si="40"/>
        <v>113.58972944375883</v>
      </c>
      <c r="Y55" s="207">
        <f t="shared" si="41"/>
        <v>104.98963726536527</v>
      </c>
      <c r="Z55" s="218">
        <f t="shared" si="42"/>
        <v>100</v>
      </c>
      <c r="AA55" s="223">
        <f t="shared" si="43"/>
        <v>100</v>
      </c>
      <c r="AB55" s="193">
        <f>G55/E55*100</f>
        <v>87.279165130989142</v>
      </c>
      <c r="AC55" s="223">
        <f>AI55/AG55*100</f>
        <v>99.429546433198936</v>
      </c>
      <c r="AD55" s="50" t="s">
        <v>69</v>
      </c>
      <c r="AE55" s="61"/>
      <c r="AF55" s="65"/>
      <c r="AG55" s="245">
        <v>241837387</v>
      </c>
      <c r="AH55" s="259">
        <v>241837387</v>
      </c>
      <c r="AI55" s="267">
        <v>240457817</v>
      </c>
      <c r="AJ55" s="281"/>
      <c r="AK55" s="285">
        <v>223294313</v>
      </c>
      <c r="AL55" s="301">
        <v>223294313</v>
      </c>
      <c r="AM55" s="310">
        <v>220984633</v>
      </c>
      <c r="AN55" s="325">
        <v>241417508</v>
      </c>
      <c r="AO55" s="301">
        <v>241417508</v>
      </c>
      <c r="AP55" s="335">
        <v>240603148</v>
      </c>
      <c r="AQ55" s="325">
        <v>229944130</v>
      </c>
      <c r="AR55" s="301">
        <v>229854590</v>
      </c>
      <c r="AS55" s="335">
        <v>229031500</v>
      </c>
      <c r="AT55" s="345">
        <v>210900700</v>
      </c>
      <c r="AU55" s="301">
        <v>210615574</v>
      </c>
      <c r="AV55" s="349">
        <v>202270354</v>
      </c>
      <c r="AW55" s="345">
        <v>202600347</v>
      </c>
      <c r="AX55" s="301">
        <v>202224944</v>
      </c>
      <c r="AY55" s="349">
        <v>194504314</v>
      </c>
      <c r="AZ55" s="345">
        <v>286959761</v>
      </c>
      <c r="BA55" s="301">
        <v>286959761</v>
      </c>
      <c r="BB55" s="349">
        <v>280570995</v>
      </c>
      <c r="BC55" s="345">
        <v>311244962</v>
      </c>
      <c r="BD55" s="355">
        <v>311244962</v>
      </c>
    </row>
    <row r="56" spans="2:56" ht="15" customHeight="1">
      <c r="B56" s="7" t="s">
        <v>1</v>
      </c>
      <c r="C56" s="71" t="s">
        <v>71</v>
      </c>
      <c r="D56" s="77">
        <v>14</v>
      </c>
      <c r="E56" s="92">
        <v>305642</v>
      </c>
      <c r="F56" s="104">
        <v>0</v>
      </c>
      <c r="G56" s="112">
        <v>0</v>
      </c>
      <c r="H56" s="137">
        <f t="shared" si="27"/>
        <v>14</v>
      </c>
      <c r="I56" s="155">
        <f t="shared" si="27"/>
        <v>305642</v>
      </c>
      <c r="J56" s="110">
        <v>0</v>
      </c>
      <c r="K56" s="168">
        <v>0</v>
      </c>
      <c r="L56" s="110">
        <v>11</v>
      </c>
      <c r="M56" s="168">
        <v>248400</v>
      </c>
      <c r="N56" s="86">
        <v>0</v>
      </c>
      <c r="O56" s="100">
        <v>0</v>
      </c>
      <c r="P56" s="86">
        <f>F56+J56+L56+N56</f>
        <v>11</v>
      </c>
      <c r="Q56" s="100">
        <f>G56+K56+M56+O56</f>
        <v>248400</v>
      </c>
      <c r="R56" s="110">
        <v>0</v>
      </c>
      <c r="S56" s="168">
        <v>0</v>
      </c>
      <c r="T56" s="131">
        <v>0</v>
      </c>
      <c r="U56" s="149">
        <v>0</v>
      </c>
      <c r="V56" s="86">
        <f t="shared" si="29"/>
        <v>3</v>
      </c>
      <c r="W56" s="100">
        <f t="shared" si="29"/>
        <v>57242</v>
      </c>
      <c r="X56" s="194">
        <f t="shared" si="40"/>
        <v>69.046204448982635</v>
      </c>
      <c r="Y56" s="208">
        <f t="shared" si="41"/>
        <v>124.68151027363498</v>
      </c>
      <c r="Z56" s="204">
        <f t="shared" si="42"/>
        <v>81.27155299337133</v>
      </c>
      <c r="AA56" s="224">
        <f t="shared" si="43"/>
        <v>30.953795551017365</v>
      </c>
      <c r="AB56" s="194" t="s">
        <v>34</v>
      </c>
      <c r="AC56" s="224" t="s">
        <v>34</v>
      </c>
      <c r="AD56" s="51" t="s">
        <v>71</v>
      </c>
      <c r="AE56" s="62" t="s">
        <v>1</v>
      </c>
      <c r="AF56" s="65"/>
      <c r="AG56" s="246">
        <v>442663</v>
      </c>
      <c r="AH56" s="260">
        <v>137021</v>
      </c>
      <c r="AI56" s="268">
        <v>0</v>
      </c>
      <c r="AJ56" s="281"/>
      <c r="AK56" s="286">
        <v>442663</v>
      </c>
      <c r="AL56" s="302"/>
      <c r="AM56" s="311">
        <v>0</v>
      </c>
      <c r="AN56" s="326">
        <v>442663</v>
      </c>
      <c r="AO56" s="302"/>
      <c r="AP56" s="336"/>
      <c r="AQ56" s="326">
        <v>355035</v>
      </c>
      <c r="AR56" s="302">
        <v>1912</v>
      </c>
      <c r="AS56" s="336">
        <v>0</v>
      </c>
      <c r="AT56" s="346">
        <v>375403</v>
      </c>
      <c r="AU56" s="302">
        <v>305494</v>
      </c>
      <c r="AV56" s="350">
        <v>0</v>
      </c>
      <c r="AW56" s="346">
        <v>0</v>
      </c>
      <c r="AX56" s="302">
        <v>0</v>
      </c>
      <c r="AY56" s="350">
        <v>0</v>
      </c>
      <c r="AZ56" s="346">
        <v>0</v>
      </c>
      <c r="BA56" s="302">
        <v>0</v>
      </c>
      <c r="BB56" s="350">
        <v>0</v>
      </c>
      <c r="BC56" s="346">
        <v>0</v>
      </c>
      <c r="BD56" s="352">
        <v>0</v>
      </c>
    </row>
    <row r="57" spans="2:56" ht="15" customHeight="1">
      <c r="B57" s="8"/>
      <c r="C57" s="72" t="s">
        <v>25</v>
      </c>
      <c r="D57" s="78">
        <v>249</v>
      </c>
      <c r="E57" s="93">
        <v>253945048</v>
      </c>
      <c r="F57" s="78">
        <v>196</v>
      </c>
      <c r="G57" s="113">
        <v>221374356</v>
      </c>
      <c r="H57" s="134">
        <f t="shared" si="27"/>
        <v>53</v>
      </c>
      <c r="I57" s="152">
        <f t="shared" si="27"/>
        <v>32570692</v>
      </c>
      <c r="J57" s="87">
        <v>39</v>
      </c>
      <c r="K57" s="101">
        <v>32265050</v>
      </c>
      <c r="L57" s="162">
        <v>11</v>
      </c>
      <c r="M57" s="171">
        <v>248400</v>
      </c>
      <c r="N57" s="87">
        <v>0</v>
      </c>
      <c r="O57" s="101">
        <v>0</v>
      </c>
      <c r="P57" s="87">
        <f t="shared" ref="P57:U57" si="45">SUM(P55:P56)</f>
        <v>246</v>
      </c>
      <c r="Q57" s="101">
        <f t="shared" si="45"/>
        <v>253887806</v>
      </c>
      <c r="R57" s="162">
        <f t="shared" si="45"/>
        <v>0</v>
      </c>
      <c r="S57" s="171">
        <f t="shared" si="45"/>
        <v>0</v>
      </c>
      <c r="T57" s="136">
        <f t="shared" si="45"/>
        <v>0</v>
      </c>
      <c r="U57" s="154">
        <f t="shared" si="45"/>
        <v>0</v>
      </c>
      <c r="V57" s="87">
        <f t="shared" si="29"/>
        <v>3</v>
      </c>
      <c r="W57" s="101">
        <f t="shared" si="29"/>
        <v>57242</v>
      </c>
      <c r="X57" s="195">
        <f t="shared" si="40"/>
        <v>113.50160020040674</v>
      </c>
      <c r="Y57" s="209">
        <f t="shared" si="41"/>
        <v>105.01999475334615</v>
      </c>
      <c r="Z57" s="197">
        <f t="shared" si="42"/>
        <v>99.97745890284105</v>
      </c>
      <c r="AA57" s="225">
        <f t="shared" si="43"/>
        <v>99.873847640364943</v>
      </c>
      <c r="AB57" s="195">
        <f>G57/E57*100</f>
        <v>87.174118079278315</v>
      </c>
      <c r="AC57" s="225">
        <f>AI57/AG57*100</f>
        <v>99.247881532136049</v>
      </c>
      <c r="AD57" s="52" t="s">
        <v>25</v>
      </c>
      <c r="AE57" s="63"/>
      <c r="AF57" s="65"/>
      <c r="AG57" s="247">
        <v>242280050</v>
      </c>
      <c r="AH57" s="261">
        <v>241974408</v>
      </c>
      <c r="AI57" s="269">
        <v>240457817</v>
      </c>
      <c r="AJ57" s="281"/>
      <c r="AK57" s="287">
        <f t="shared" ref="AK57:AU57" si="46">SUM(AK55:AK56)</f>
        <v>223736976</v>
      </c>
      <c r="AL57" s="303">
        <f t="shared" si="46"/>
        <v>223294313</v>
      </c>
      <c r="AM57" s="312">
        <f t="shared" si="46"/>
        <v>220984633</v>
      </c>
      <c r="AN57" s="327">
        <f t="shared" si="46"/>
        <v>241860171</v>
      </c>
      <c r="AO57" s="303">
        <f t="shared" si="46"/>
        <v>241417508</v>
      </c>
      <c r="AP57" s="337">
        <f t="shared" si="46"/>
        <v>240603148</v>
      </c>
      <c r="AQ57" s="327">
        <f t="shared" si="46"/>
        <v>230299165</v>
      </c>
      <c r="AR57" s="303">
        <f t="shared" si="46"/>
        <v>229856502</v>
      </c>
      <c r="AS57" s="337">
        <f t="shared" si="46"/>
        <v>229031500</v>
      </c>
      <c r="AT57" s="347">
        <f t="shared" si="46"/>
        <v>211276103</v>
      </c>
      <c r="AU57" s="303">
        <f t="shared" si="46"/>
        <v>210921068</v>
      </c>
      <c r="AV57" s="351">
        <f>AV55</f>
        <v>202270354</v>
      </c>
      <c r="AW57" s="347">
        <f>SUM(AW55:AW56)</f>
        <v>202600347</v>
      </c>
      <c r="AX57" s="303">
        <f>SUM(AX55:AX56)</f>
        <v>202224944</v>
      </c>
      <c r="AY57" s="351">
        <f>AY55</f>
        <v>194504314</v>
      </c>
      <c r="AZ57" s="347">
        <f>SUM(AZ55:AZ56)</f>
        <v>286959761</v>
      </c>
      <c r="BA57" s="303">
        <f>SUM(BA55:BA56)</f>
        <v>286959761</v>
      </c>
      <c r="BB57" s="351">
        <f>SUM(BB55:BB56)</f>
        <v>280570995</v>
      </c>
      <c r="BC57" s="347">
        <v>311244962</v>
      </c>
      <c r="BD57" s="354">
        <v>311244962</v>
      </c>
    </row>
    <row r="58" spans="2:56" ht="15" customHeight="1">
      <c r="B58" s="6"/>
      <c r="C58" s="70" t="s">
        <v>69</v>
      </c>
      <c r="D58" s="85">
        <f>SUM(D7,D10,D13,D16,D19,D22,D26,D31,D34,D46,D49,D37,D41,D52,D55,)</f>
        <v>535084</v>
      </c>
      <c r="E58" s="99">
        <f>SUM(E7,E10,E13,E16,E19,E22,E26,E31,E34,E46,E49,E37,E41,E52,E55,)</f>
        <v>48216337239</v>
      </c>
      <c r="F58" s="106">
        <f>SUM(F7,F10,F13,F16,F19,F22,F26,F31,F34,F46,F49,F37,F41,F52,F55,)</f>
        <v>462296</v>
      </c>
      <c r="G58" s="119">
        <f>SUM(G7,G10,G13,G16,G19,G22,G26,G31,G34,G46,G49,G37,G41,G52,G55,)</f>
        <v>41681435702</v>
      </c>
      <c r="H58" s="127">
        <f t="shared" si="27"/>
        <v>72788</v>
      </c>
      <c r="I58" s="145">
        <f t="shared" si="27"/>
        <v>6534901537</v>
      </c>
      <c r="J58" s="106">
        <f t="shared" ref="J58:O58" si="47">SUM(J7,J10,J13,J16,J19,J22,J26,J31,J34,J46,J49,J37,J41,J52,J55,)</f>
        <v>70470</v>
      </c>
      <c r="K58" s="99">
        <f t="shared" si="47"/>
        <v>6408289466</v>
      </c>
      <c r="L58" s="106">
        <f t="shared" si="47"/>
        <v>643</v>
      </c>
      <c r="M58" s="99">
        <f t="shared" si="47"/>
        <v>26289046</v>
      </c>
      <c r="N58" s="85">
        <f t="shared" si="47"/>
        <v>526</v>
      </c>
      <c r="O58" s="99">
        <f t="shared" si="47"/>
        <v>20628406</v>
      </c>
      <c r="P58" s="106">
        <f>P7+P10+P13+P16+P19+P22+P26+P31+P34+P37+P41+P46+P49+P52+P55</f>
        <v>533935</v>
      </c>
      <c r="Q58" s="99">
        <f>SUM(Q7,Q10,Q13,Q16,Q19,Q22,Q26,Q31,Q34,Q46,Q49,Q37,Q41,Q52,Q55,)</f>
        <v>48136642620</v>
      </c>
      <c r="R58" s="161">
        <v>0</v>
      </c>
      <c r="S58" s="170">
        <v>0</v>
      </c>
      <c r="T58" s="133">
        <f>SUM(T7,T10,T13,T16,T19,T22,T26,T31,T34,T46,T49,T37,T41,T52,T55,)</f>
        <v>13</v>
      </c>
      <c r="U58" s="151">
        <f>SUM(U7,U10,U13,U16,U19,U22,U26,U31,U34,U46,U49,U37,U41,U52,U55,)</f>
        <v>479978</v>
      </c>
      <c r="V58" s="85">
        <f>SUM(V7,V10,V13,V16,V19,V22,V26,V31,V34,V46,V49,V37,V41,V52,V55,)</f>
        <v>1136</v>
      </c>
      <c r="W58" s="99">
        <f>SUM(W7,W10,W13,W16,W19,W22,W26,W31,W34,W46,W49,W37,W41,W52,W55,)</f>
        <v>79214641</v>
      </c>
      <c r="X58" s="193">
        <f t="shared" si="40"/>
        <v>100.83738457801688</v>
      </c>
      <c r="Y58" s="207">
        <f t="shared" si="41"/>
        <v>101.95660346605682</v>
      </c>
      <c r="Z58" s="218">
        <f t="shared" si="42"/>
        <v>99.83471448981085</v>
      </c>
      <c r="AA58" s="223">
        <f t="shared" si="43"/>
        <v>99.719353340870796</v>
      </c>
      <c r="AB58" s="193">
        <f>G58/E58*100</f>
        <v>86.446706840033016</v>
      </c>
      <c r="AC58" s="223">
        <f>AI58/AG58*100</f>
        <v>85.607204306168072</v>
      </c>
      <c r="AD58" s="50" t="s">
        <v>69</v>
      </c>
      <c r="AE58" s="61"/>
      <c r="AF58" s="65"/>
      <c r="AG58" s="252">
        <v>48090326968</v>
      </c>
      <c r="AH58" s="259">
        <v>47955363072</v>
      </c>
      <c r="AI58" s="274">
        <v>41168784459</v>
      </c>
      <c r="AJ58" s="281"/>
      <c r="AK58" s="292">
        <f t="shared" ref="AK58:AS58" si="48">SUM(AK7,AK10,AK13,AK16,AK19,AK22,AK26,AK31,AK34,AK46,AK49,AK37,AK41,AK52,AK55,)</f>
        <v>47815933982</v>
      </c>
      <c r="AL58" s="301">
        <f t="shared" si="48"/>
        <v>47700701860</v>
      </c>
      <c r="AM58" s="317">
        <f t="shared" si="48"/>
        <v>40620571185</v>
      </c>
      <c r="AN58" s="325">
        <f t="shared" si="48"/>
        <v>45779064484</v>
      </c>
      <c r="AO58" s="301">
        <f t="shared" si="48"/>
        <v>45646199033</v>
      </c>
      <c r="AP58" s="335">
        <f t="shared" si="48"/>
        <v>38701912401</v>
      </c>
      <c r="AQ58" s="325">
        <f t="shared" si="48"/>
        <v>44900538982</v>
      </c>
      <c r="AR58" s="301">
        <f t="shared" si="48"/>
        <v>44719146510</v>
      </c>
      <c r="AS58" s="335">
        <f t="shared" si="48"/>
        <v>37581627404</v>
      </c>
      <c r="AT58" s="345">
        <f>AT7+AT10+AT13+AT16+AT19+AT22+AT26+AT31+AT34+AT46+AT49+AT37+AT41+AT52+AT55</f>
        <v>46499355846</v>
      </c>
      <c r="AU58" s="301">
        <f>AU7+AU10+AU13+AU16+AU19+AU22+AU26+AU31+AU34+AU46+AU49+AU37+AU41+AU52+AU55</f>
        <v>46281315248</v>
      </c>
      <c r="AV58" s="349">
        <f>AV7+AV10+AV13+AV16+AV19+AV22+AV26+AV31+AV34+AV37+AV41+AV46+AV49+AV52+AV55</f>
        <v>38249109764</v>
      </c>
      <c r="AW58" s="345">
        <f>AW7+AW10+AW13+AW16+AW19+AW22+AW26+AW31+AW34+AW46+AW49+AW37+AW41+AW52+AW55</f>
        <v>48988197685</v>
      </c>
      <c r="AX58" s="301">
        <f>AX7+AX10+AX13+AX16+AX19+AX22+AX26+AX31+AX34+AX46+AX49+AX37+AX41+AX52+AX55</f>
        <v>48724549533</v>
      </c>
      <c r="AY58" s="349">
        <f>AY7+AY10+AY13+AY16+AY19+AY22+AY26+AY31+AY34+AY37+AY41+AY46+AY49+AY52+AY55</f>
        <v>40202250561</v>
      </c>
      <c r="AZ58" s="345">
        <f>AZ7+AZ10+AZ13+AZ16+AZ19+AZ22+AZ26+AZ31+AZ34+AZ46+AZ49+AZ37+AZ41+AZ52+AZ55</f>
        <v>61665009591</v>
      </c>
      <c r="BA58" s="301">
        <f>BA7+BA10+BA13+BA16+BA19+BA22+BA26+BA31+BA34+BA46+BA49+BA37+BA41+BA52+BA55</f>
        <v>61445436279</v>
      </c>
      <c r="BB58" s="349">
        <v>52471450912</v>
      </c>
      <c r="BC58" s="345">
        <f>BC7+BC10+BC13+BC16+BC19+BC22+BC26+BC31+BC34+BC46+BC49+BC37+BC41+BC52+BC55</f>
        <v>67914672252</v>
      </c>
      <c r="BD58" s="355">
        <f>BD7+BD10+BD13+BD16+BD19+BD22+BD26+BD31+BD34+BD46+BD49+BD37+BD41+BD52+BD55</f>
        <v>67568297020</v>
      </c>
    </row>
    <row r="59" spans="2:56" ht="15" customHeight="1">
      <c r="B59" s="7" t="s">
        <v>83</v>
      </c>
      <c r="C59" s="71" t="s">
        <v>71</v>
      </c>
      <c r="D59" s="86">
        <f>SUM(D8,D11,D14,D17,D20,D23,D28,D32,D35,D47,D50,D38,D43,D53,D56)</f>
        <v>5951</v>
      </c>
      <c r="E59" s="100">
        <f>SUM(E8,E11,E14,E17,E20,E23,E28,E32,E35,E47,E50,E38,E43,E53,E56,)</f>
        <v>441084932</v>
      </c>
      <c r="F59" s="107">
        <f>SUM(F8,F11,F14,F17,F20,F23,F28,F32,F35,F47,F50,F38,F43,F53,F56)</f>
        <v>0</v>
      </c>
      <c r="G59" s="120">
        <f>SUM(G8,G11,G14,G17,G20,G23,G28,G32,G35,G47,G50,G38,G43,G53,G56,)</f>
        <v>0</v>
      </c>
      <c r="H59" s="128">
        <f t="shared" si="27"/>
        <v>5951</v>
      </c>
      <c r="I59" s="146">
        <f t="shared" si="27"/>
        <v>441084932</v>
      </c>
      <c r="J59" s="167">
        <f>SUM(J8,J11,J14,J17,J20,J23,J28,J32,J35,J47,J50,J38,J43,J53,J56)</f>
        <v>1139</v>
      </c>
      <c r="K59" s="100">
        <f>SUM(K8,K11,K14,K17,K20,K23,K28,K32,K35,K47,K50,K38,K43,K53,K56,)</f>
        <v>58505314</v>
      </c>
      <c r="L59" s="167">
        <f>SUM(L8,L11,L14,L17,L20,L23,L28,L32,L35,L47,L50,L38,L43,L53,L56)</f>
        <v>313</v>
      </c>
      <c r="M59" s="100">
        <f>SUM(M8,M11,M14,M17,M20,M23,M28,M32,M35,M47,M50,M38,M43,M53,M56,)</f>
        <v>29830880</v>
      </c>
      <c r="N59" s="86">
        <f>SUM(N8,N11,N14,N17,N20,N23,N28,N32,N35,N47,N50,N38,N43,N53,N56)</f>
        <v>278</v>
      </c>
      <c r="O59" s="100">
        <f>SUM(O8,O11,O14,O17,O20,O23,O28,O32,O35,O47,O50,O38,O43,O53,O56,)</f>
        <v>66750770</v>
      </c>
      <c r="P59" s="167">
        <f>SUM(P8,P11,P14,P17,P20,P23,P28,P32,P35,P47,P50,P38,P43,P53,P56)</f>
        <v>1730</v>
      </c>
      <c r="Q59" s="100">
        <f>SUM(Q8,Q11,Q14,Q17,Q20,Q23,Q28,Q32,Q35,Q47,Q50,Q38,Q43,Q53,Q56,)</f>
        <v>155086964</v>
      </c>
      <c r="R59" s="110">
        <v>0</v>
      </c>
      <c r="S59" s="168">
        <v>0</v>
      </c>
      <c r="T59" s="137">
        <f>SUM(T8,T11,T14,T17,T20,T23,T28,T32,T35,T47,T50,T38,T43,T53,T56)</f>
        <v>682</v>
      </c>
      <c r="U59" s="155">
        <f>SUM(U8,U11,U14,U17,U20,U23,U28,U32,U35,U47,U50,U38,U43,U53,U56,)</f>
        <v>40552281</v>
      </c>
      <c r="V59" s="86">
        <f>SUM(V8,V11,V14,V17,V20,V23,V28,V32,V35,V47,V50,V38,V43,V53,V56)</f>
        <v>3539</v>
      </c>
      <c r="W59" s="100">
        <f>SUM(W8,W11,W14,W17,W20,W23,W28,W32,W35,W47,W50,W38,W43,W53,W56,)</f>
        <v>245445687</v>
      </c>
      <c r="X59" s="194">
        <f t="shared" si="40"/>
        <v>73.874736568152315</v>
      </c>
      <c r="Y59" s="208">
        <f t="shared" si="41"/>
        <v>95.65127501173049</v>
      </c>
      <c r="Z59" s="204">
        <f t="shared" si="42"/>
        <v>35.160340503311502</v>
      </c>
      <c r="AA59" s="224">
        <f t="shared" si="43"/>
        <v>15.19049590916447</v>
      </c>
      <c r="AB59" s="194" t="s">
        <v>34</v>
      </c>
      <c r="AC59" s="224" t="s">
        <v>34</v>
      </c>
      <c r="AD59" s="51" t="s">
        <v>71</v>
      </c>
      <c r="AE59" s="62" t="s">
        <v>83</v>
      </c>
      <c r="AF59" s="65"/>
      <c r="AG59" s="253">
        <v>517548673</v>
      </c>
      <c r="AH59" s="260">
        <v>78618210</v>
      </c>
      <c r="AI59" s="275">
        <v>0</v>
      </c>
      <c r="AJ59" s="281"/>
      <c r="AK59" s="293">
        <f t="shared" ref="AK59:AS59" si="49">SUM(AK8,AK11,AK14,AK17,AK20,AK23,AK28,AK32,AK35,AK47,AK50,AK38,AK43,AK53,AK56,)</f>
        <v>597071411</v>
      </c>
      <c r="AL59" s="302">
        <f t="shared" si="49"/>
        <v>118744273</v>
      </c>
      <c r="AM59" s="318">
        <f t="shared" si="49"/>
        <v>0</v>
      </c>
      <c r="AN59" s="326">
        <f t="shared" si="49"/>
        <v>672639647</v>
      </c>
      <c r="AO59" s="302">
        <f t="shared" si="49"/>
        <v>155083445</v>
      </c>
      <c r="AP59" s="336">
        <f t="shared" si="49"/>
        <v>0</v>
      </c>
      <c r="AQ59" s="326">
        <f t="shared" si="49"/>
        <v>703220785</v>
      </c>
      <c r="AR59" s="302">
        <f t="shared" si="49"/>
        <v>126937610</v>
      </c>
      <c r="AS59" s="336">
        <f t="shared" si="49"/>
        <v>85242</v>
      </c>
      <c r="AT59" s="346">
        <f>AT8+AT11+AT14+AT17+AT20+AT28+AT32+AT35+AT47+AT50+AT38+AT43+AT53+AT56+AT23</f>
        <v>727914020</v>
      </c>
      <c r="AU59" s="302">
        <f>AU8+AU11+AU14+AU17+AU20+AU28+AU32+AU35+AU47+AU50+AU38+AU43+AU53+AU56+AU23</f>
        <v>116065548</v>
      </c>
      <c r="AV59" s="350">
        <f>AV8+AV11+AV14+AV17+AV20+AV28+AV32+AV35+AV47+AV50+AV38+AV43+AV53+AV56+AV23</f>
        <v>0</v>
      </c>
      <c r="AW59" s="346">
        <f>AW8+AW11+AW14+AW17+AW20+AW28+AW32+AW35+AW47+AW50+AW38+AW43+AW53*AW56+AW23</f>
        <v>702912972</v>
      </c>
      <c r="AX59" s="302">
        <f>AX8+AX11+AX14+AX17+AX20+AX28+AX32+AX35+AX47+AX50+AX38+AX43+AX53*AX56+AX23</f>
        <v>127913610</v>
      </c>
      <c r="AY59" s="350"/>
      <c r="AZ59" s="346">
        <f>AZ8+AZ11+AZ14+AZ17+AZ20+AZ28+AZ32+AZ35+AZ47+AZ50+AZ38+AZ43+AZ53*AZ56+AZ23</f>
        <v>861792648</v>
      </c>
      <c r="BA59" s="302">
        <f>BA8+BA11+BA14+BA17+BA20+BA28+BA32+BA35+BA47+BA50+BA38+BA43+BA53*BA56+BA23</f>
        <v>269032063</v>
      </c>
      <c r="BB59" s="350">
        <f>BB8+BB11+BB14+BB17+BB20+BB28+BB32+BB35+BB47+BB50+BB38+BB43+BB53*BB56+BB23</f>
        <v>0</v>
      </c>
      <c r="BC59" s="346">
        <f>BC8+BC11+BC14+BC17+BC20+BC28+BC32+BC35+BC47+BC50+BC38+BC43+BC53*BC56+BC23</f>
        <v>941368394</v>
      </c>
      <c r="BD59" s="352">
        <f>BD8+BD11+BD14+BD17+BD20+BD28+BD32+BD35+BD47+BD50+BD38+BD43+BD53*BD56+BD23</f>
        <v>317426522</v>
      </c>
    </row>
    <row r="60" spans="2:56" ht="15" customHeight="1">
      <c r="B60" s="8"/>
      <c r="C60" s="72" t="s">
        <v>25</v>
      </c>
      <c r="D60" s="87">
        <f>SUM(D58:D59)</f>
        <v>541035</v>
      </c>
      <c r="E60" s="101">
        <f>SUM(E58:E59)</f>
        <v>48657422171</v>
      </c>
      <c r="F60" s="108">
        <f>SUM(F58:F59)</f>
        <v>462296</v>
      </c>
      <c r="G60" s="121">
        <f>SUM(G58:G59)</f>
        <v>41681435702</v>
      </c>
      <c r="H60" s="129">
        <f t="shared" si="27"/>
        <v>78739</v>
      </c>
      <c r="I60" s="147">
        <f t="shared" si="27"/>
        <v>6975986469</v>
      </c>
      <c r="J60" s="108">
        <f t="shared" ref="J60:W60" si="50">SUM(J58:J59)</f>
        <v>71609</v>
      </c>
      <c r="K60" s="101">
        <f t="shared" si="50"/>
        <v>6466794780</v>
      </c>
      <c r="L60" s="108">
        <f t="shared" si="50"/>
        <v>956</v>
      </c>
      <c r="M60" s="101">
        <f t="shared" si="50"/>
        <v>56119926</v>
      </c>
      <c r="N60" s="87">
        <f t="shared" si="50"/>
        <v>804</v>
      </c>
      <c r="O60" s="101">
        <f t="shared" si="50"/>
        <v>87379176</v>
      </c>
      <c r="P60" s="108">
        <f t="shared" si="50"/>
        <v>535665</v>
      </c>
      <c r="Q60" s="101">
        <f t="shared" si="50"/>
        <v>48291729584</v>
      </c>
      <c r="R60" s="162">
        <f t="shared" si="50"/>
        <v>0</v>
      </c>
      <c r="S60" s="171">
        <f t="shared" si="50"/>
        <v>0</v>
      </c>
      <c r="T60" s="134">
        <f t="shared" si="50"/>
        <v>695</v>
      </c>
      <c r="U60" s="152">
        <f t="shared" si="50"/>
        <v>41032259</v>
      </c>
      <c r="V60" s="87">
        <f t="shared" si="50"/>
        <v>4675</v>
      </c>
      <c r="W60" s="101">
        <f t="shared" si="50"/>
        <v>324660328</v>
      </c>
      <c r="X60" s="195">
        <f t="shared" si="40"/>
        <v>100.5048576844505</v>
      </c>
      <c r="Y60" s="209">
        <f t="shared" si="41"/>
        <v>101.85937380674825</v>
      </c>
      <c r="Z60" s="197">
        <f t="shared" si="42"/>
        <v>99.248434112035739</v>
      </c>
      <c r="AA60" s="225">
        <f t="shared" si="43"/>
        <v>98.819338735890099</v>
      </c>
      <c r="AB60" s="195">
        <f>G60/E60*100</f>
        <v>85.66305784863853</v>
      </c>
      <c r="AC60" s="225">
        <f>AI60/AG60*100</f>
        <v>84.695708084544961</v>
      </c>
      <c r="AD60" s="52" t="s">
        <v>25</v>
      </c>
      <c r="AE60" s="63"/>
      <c r="AF60" s="65"/>
      <c r="AG60" s="254">
        <v>48607875641</v>
      </c>
      <c r="AH60" s="261">
        <v>48033981282</v>
      </c>
      <c r="AI60" s="276">
        <v>41168784459</v>
      </c>
      <c r="AJ60" s="281"/>
      <c r="AK60" s="294">
        <f t="shared" ref="AK60:AU60" si="51">SUM(AK58:AK59)</f>
        <v>48413005393</v>
      </c>
      <c r="AL60" s="303">
        <f t="shared" si="51"/>
        <v>47819446133</v>
      </c>
      <c r="AM60" s="319">
        <f t="shared" si="51"/>
        <v>40620571185</v>
      </c>
      <c r="AN60" s="327">
        <f t="shared" si="51"/>
        <v>46451704131</v>
      </c>
      <c r="AO60" s="303">
        <f t="shared" si="51"/>
        <v>45801282478</v>
      </c>
      <c r="AP60" s="337">
        <f t="shared" si="51"/>
        <v>38701912401</v>
      </c>
      <c r="AQ60" s="327">
        <f t="shared" si="51"/>
        <v>45603759767</v>
      </c>
      <c r="AR60" s="303">
        <f t="shared" si="51"/>
        <v>44846084120</v>
      </c>
      <c r="AS60" s="337">
        <f t="shared" si="51"/>
        <v>37581712646</v>
      </c>
      <c r="AT60" s="347">
        <f t="shared" si="51"/>
        <v>47227269866</v>
      </c>
      <c r="AU60" s="303">
        <f t="shared" si="51"/>
        <v>46397380796</v>
      </c>
      <c r="AV60" s="351">
        <f>AV58</f>
        <v>38249109764</v>
      </c>
      <c r="AW60" s="347">
        <f>SUM(AW58:AW59)</f>
        <v>49691110657</v>
      </c>
      <c r="AX60" s="303">
        <f>SUM(AX58:AX59)</f>
        <v>48852463143</v>
      </c>
      <c r="AY60" s="351">
        <f>AY58</f>
        <v>40202250561</v>
      </c>
      <c r="AZ60" s="347">
        <f>SUM(AZ58:AZ59)</f>
        <v>62526802239</v>
      </c>
      <c r="BA60" s="303">
        <f>SUM(BA58:BA59)</f>
        <v>61714468342</v>
      </c>
      <c r="BB60" s="351">
        <f>SUM(BB58:BB59)</f>
        <v>52471450912</v>
      </c>
      <c r="BC60" s="347">
        <f>SUM(BC58:BC59)</f>
        <v>68856040646</v>
      </c>
      <c r="BD60" s="354">
        <f>SUM(BD58:BD59)</f>
        <v>67885723542</v>
      </c>
    </row>
    <row r="61" spans="2:56" ht="9" customHeight="1">
      <c r="B61" s="67"/>
      <c r="C61" s="37"/>
      <c r="D61" s="88"/>
      <c r="E61" s="88"/>
      <c r="F61" s="109"/>
      <c r="G61" s="109"/>
      <c r="H61" s="109"/>
      <c r="I61" s="109"/>
      <c r="J61" s="109"/>
      <c r="K61" s="88"/>
      <c r="L61" s="109"/>
      <c r="M61" s="88"/>
      <c r="N61" s="88"/>
      <c r="O61" s="88"/>
      <c r="P61" s="109"/>
      <c r="Q61" s="88"/>
      <c r="R61" s="88"/>
      <c r="S61" s="88"/>
      <c r="T61" s="88"/>
      <c r="U61" s="88"/>
      <c r="V61" s="88"/>
      <c r="W61" s="88"/>
      <c r="X61" s="206"/>
      <c r="Y61" s="206"/>
      <c r="Z61" s="206"/>
      <c r="AA61" s="206"/>
      <c r="AB61" s="206"/>
      <c r="AC61" s="206"/>
      <c r="AD61" s="34"/>
      <c r="AE61" s="62"/>
      <c r="AF61" s="65"/>
      <c r="AJ61" s="281"/>
      <c r="AK61" s="295"/>
      <c r="AL61" s="302"/>
      <c r="AM61" s="320"/>
      <c r="AN61" s="333"/>
      <c r="AO61" s="302"/>
      <c r="AP61" s="343"/>
      <c r="AQ61" s="333"/>
      <c r="AR61" s="302"/>
      <c r="AS61" s="343"/>
      <c r="AT61" s="346"/>
      <c r="AU61" s="302"/>
      <c r="AV61" s="350"/>
      <c r="AW61" s="346"/>
      <c r="AX61" s="302"/>
      <c r="AY61" s="350"/>
      <c r="AZ61" s="346"/>
      <c r="BA61" s="302"/>
      <c r="BB61" s="350"/>
      <c r="BC61" s="346"/>
      <c r="BD61" s="352"/>
    </row>
    <row r="62" spans="2:56" ht="15" customHeight="1">
      <c r="B62" s="6"/>
      <c r="C62" s="70" t="s">
        <v>69</v>
      </c>
      <c r="D62" s="85">
        <v>3334557</v>
      </c>
      <c r="E62" s="99">
        <v>24422329841</v>
      </c>
      <c r="F62" s="85">
        <v>3261306</v>
      </c>
      <c r="G62" s="122">
        <v>24141186565</v>
      </c>
      <c r="H62" s="127"/>
      <c r="I62" s="145"/>
      <c r="J62" s="85"/>
      <c r="K62" s="99"/>
      <c r="L62" s="85"/>
      <c r="M62" s="99"/>
      <c r="N62" s="85"/>
      <c r="O62" s="99"/>
      <c r="P62" s="85">
        <f>F62+J62+L62+N62</f>
        <v>3261306</v>
      </c>
      <c r="Q62" s="99">
        <f>G62+K62+M62+O62</f>
        <v>24141186565</v>
      </c>
      <c r="R62" s="161">
        <v>0</v>
      </c>
      <c r="S62" s="170">
        <v>0</v>
      </c>
      <c r="T62" s="133">
        <v>116</v>
      </c>
      <c r="U62" s="151">
        <v>1169285</v>
      </c>
      <c r="V62" s="85">
        <f t="shared" ref="V62:W65" si="52">D62-P62+R62-T62</f>
        <v>73135</v>
      </c>
      <c r="W62" s="99">
        <f t="shared" si="52"/>
        <v>279973991</v>
      </c>
      <c r="X62" s="193">
        <f>E62/AK62*100</f>
        <v>99.347956413916933</v>
      </c>
      <c r="Y62" s="207">
        <f>AN62/AQ62*100</f>
        <v>105.76958429011212</v>
      </c>
      <c r="Z62" s="218">
        <f>Q62/E62*100</f>
        <v>98.848826963560128</v>
      </c>
      <c r="AA62" s="223">
        <f>AH62/AG62*100</f>
        <v>98.768123049077047</v>
      </c>
      <c r="AB62" s="232"/>
      <c r="AC62" s="235">
        <f>AM62/AK62*100</f>
        <v>0</v>
      </c>
      <c r="AD62" s="50" t="s">
        <v>69</v>
      </c>
      <c r="AE62" s="61"/>
      <c r="AF62" s="65"/>
      <c r="AG62" s="252">
        <v>24277013039</v>
      </c>
      <c r="AH62" s="259">
        <v>23977950111</v>
      </c>
      <c r="AI62" s="277"/>
      <c r="AJ62" s="281"/>
      <c r="AK62" s="292">
        <v>24582619233</v>
      </c>
      <c r="AL62" s="301">
        <v>24151746997</v>
      </c>
      <c r="AM62" s="321"/>
      <c r="AN62" s="325">
        <v>24306125933</v>
      </c>
      <c r="AO62" s="301">
        <v>23861703938</v>
      </c>
      <c r="AP62" s="335"/>
      <c r="AQ62" s="325">
        <v>22980260437</v>
      </c>
      <c r="AR62" s="301">
        <v>22540240850</v>
      </c>
      <c r="AS62" s="335"/>
      <c r="AT62" s="345">
        <v>23544881389</v>
      </c>
      <c r="AU62" s="301">
        <v>23063751641</v>
      </c>
      <c r="AV62" s="349">
        <v>0</v>
      </c>
      <c r="AW62" s="345">
        <v>25412148598</v>
      </c>
      <c r="AX62" s="301">
        <v>24788218745</v>
      </c>
      <c r="AY62" s="349">
        <v>0</v>
      </c>
      <c r="AZ62" s="345">
        <v>26401773405</v>
      </c>
      <c r="BA62" s="301">
        <v>25721756039</v>
      </c>
      <c r="BB62" s="349">
        <v>0</v>
      </c>
      <c r="BC62" s="345">
        <v>25181100847</v>
      </c>
      <c r="BD62" s="355">
        <v>24511243944</v>
      </c>
    </row>
    <row r="63" spans="2:56" ht="15" customHeight="1">
      <c r="B63" s="7" t="s">
        <v>77</v>
      </c>
      <c r="C63" s="71" t="s">
        <v>71</v>
      </c>
      <c r="D63" s="86">
        <v>160428</v>
      </c>
      <c r="E63" s="100">
        <v>1445571548</v>
      </c>
      <c r="F63" s="104">
        <v>0</v>
      </c>
      <c r="G63" s="112">
        <v>0</v>
      </c>
      <c r="H63" s="128"/>
      <c r="I63" s="146"/>
      <c r="J63" s="86"/>
      <c r="K63" s="100"/>
      <c r="L63" s="86"/>
      <c r="M63" s="100"/>
      <c r="N63" s="86"/>
      <c r="O63" s="100"/>
      <c r="P63" s="86">
        <v>39935</v>
      </c>
      <c r="Q63" s="100">
        <v>341887983</v>
      </c>
      <c r="R63" s="110">
        <v>0</v>
      </c>
      <c r="S63" s="168">
        <v>0</v>
      </c>
      <c r="T63" s="137">
        <v>15183</v>
      </c>
      <c r="U63" s="155">
        <v>122139732</v>
      </c>
      <c r="V63" s="86">
        <f t="shared" si="52"/>
        <v>105310</v>
      </c>
      <c r="W63" s="100">
        <f t="shared" si="52"/>
        <v>981543833</v>
      </c>
      <c r="X63" s="194">
        <f>E63/AK63*100</f>
        <v>79.680477378090018</v>
      </c>
      <c r="Y63" s="208">
        <f>AN63/AQ63*100</f>
        <v>102.61790932441863</v>
      </c>
      <c r="Z63" s="204">
        <f>Q63/E63*100</f>
        <v>23.650713344006686</v>
      </c>
      <c r="AA63" s="224">
        <f>AH63/AG63*100</f>
        <v>22.605685170934894</v>
      </c>
      <c r="AB63" s="233"/>
      <c r="AC63" s="236">
        <f>AM63/AK63*100</f>
        <v>0</v>
      </c>
      <c r="AD63" s="51" t="s">
        <v>71</v>
      </c>
      <c r="AE63" s="62" t="s">
        <v>77</v>
      </c>
      <c r="AF63" s="65"/>
      <c r="AG63" s="253">
        <v>1699843208</v>
      </c>
      <c r="AH63" s="260">
        <v>384261204</v>
      </c>
      <c r="AI63" s="278"/>
      <c r="AJ63" s="281"/>
      <c r="AK63" s="293">
        <v>1814210451</v>
      </c>
      <c r="AL63" s="302">
        <v>372237166</v>
      </c>
      <c r="AM63" s="322"/>
      <c r="AN63" s="326">
        <v>1942117158</v>
      </c>
      <c r="AO63" s="302">
        <v>384935255</v>
      </c>
      <c r="AP63" s="336"/>
      <c r="AQ63" s="326">
        <v>1892571356</v>
      </c>
      <c r="AR63" s="302">
        <v>349927010</v>
      </c>
      <c r="AS63" s="336"/>
      <c r="AT63" s="346">
        <v>1826470842</v>
      </c>
      <c r="AU63" s="302">
        <v>345844105</v>
      </c>
      <c r="AV63" s="350">
        <v>0</v>
      </c>
      <c r="AW63" s="346">
        <v>1622354508</v>
      </c>
      <c r="AX63" s="302">
        <v>328125393</v>
      </c>
      <c r="AY63" s="350">
        <v>0</v>
      </c>
      <c r="AZ63" s="346">
        <v>1316518161</v>
      </c>
      <c r="BA63" s="302">
        <v>286568976</v>
      </c>
      <c r="BB63" s="350">
        <v>0</v>
      </c>
      <c r="BC63" s="346">
        <v>900055940</v>
      </c>
      <c r="BD63" s="352">
        <v>161902296</v>
      </c>
    </row>
    <row r="64" spans="2:56" ht="15" customHeight="1">
      <c r="B64" s="8"/>
      <c r="C64" s="72" t="s">
        <v>25</v>
      </c>
      <c r="D64" s="87">
        <v>3494985</v>
      </c>
      <c r="E64" s="101">
        <v>25867901389</v>
      </c>
      <c r="F64" s="87">
        <v>3261306</v>
      </c>
      <c r="G64" s="123">
        <v>24141186565</v>
      </c>
      <c r="H64" s="129"/>
      <c r="I64" s="147"/>
      <c r="J64" s="87"/>
      <c r="K64" s="101"/>
      <c r="L64" s="87"/>
      <c r="M64" s="101"/>
      <c r="N64" s="87"/>
      <c r="O64" s="101"/>
      <c r="P64" s="87">
        <f t="shared" ref="P64:U64" si="53">SUM(P62:P63)</f>
        <v>3301241</v>
      </c>
      <c r="Q64" s="101">
        <f t="shared" si="53"/>
        <v>24483074548</v>
      </c>
      <c r="R64" s="162">
        <f t="shared" si="53"/>
        <v>0</v>
      </c>
      <c r="S64" s="171">
        <f t="shared" si="53"/>
        <v>0</v>
      </c>
      <c r="T64" s="134">
        <f t="shared" si="53"/>
        <v>15299</v>
      </c>
      <c r="U64" s="152">
        <f t="shared" si="53"/>
        <v>123309017</v>
      </c>
      <c r="V64" s="87">
        <f t="shared" si="52"/>
        <v>178445</v>
      </c>
      <c r="W64" s="101">
        <f t="shared" si="52"/>
        <v>1261517824</v>
      </c>
      <c r="X64" s="195">
        <f>E64/AK64*100</f>
        <v>97.996243104449007</v>
      </c>
      <c r="Y64" s="209">
        <f>AN64/AQ64*100</f>
        <v>105.52977364799727</v>
      </c>
      <c r="Z64" s="197">
        <f>Q64/E64*100</f>
        <v>94.646543528309252</v>
      </c>
      <c r="AA64" s="225">
        <f>AH64/AG64*100</f>
        <v>93.784294309337497</v>
      </c>
      <c r="AB64" s="234"/>
      <c r="AC64" s="237">
        <f>AM64/AK64*100</f>
        <v>0</v>
      </c>
      <c r="AD64" s="52" t="s">
        <v>25</v>
      </c>
      <c r="AE64" s="63"/>
      <c r="AF64" s="65"/>
      <c r="AG64" s="254">
        <v>25976856247</v>
      </c>
      <c r="AH64" s="261">
        <v>24362211315</v>
      </c>
      <c r="AI64" s="279"/>
      <c r="AJ64" s="281"/>
      <c r="AK64" s="294">
        <f>SUM(AK62:AK63)</f>
        <v>26396829684</v>
      </c>
      <c r="AL64" s="303">
        <f>SUM(AL62:AL63)</f>
        <v>24523984163</v>
      </c>
      <c r="AM64" s="323"/>
      <c r="AN64" s="327">
        <f>SUM(AN62:AN63)</f>
        <v>26248243091</v>
      </c>
      <c r="AO64" s="303">
        <f>SUM(AO62:AO63)</f>
        <v>24246639193</v>
      </c>
      <c r="AP64" s="337"/>
      <c r="AQ64" s="327">
        <f>SUM(AQ62:AQ63)</f>
        <v>24872831793</v>
      </c>
      <c r="AR64" s="303">
        <f>SUM(AR62:AR63)</f>
        <v>22890167860</v>
      </c>
      <c r="AS64" s="337"/>
      <c r="AT64" s="347">
        <f>SUM(AT62:AT63)</f>
        <v>25371352231</v>
      </c>
      <c r="AU64" s="303">
        <f>SUM(AU62:AU63)</f>
        <v>23409595746</v>
      </c>
      <c r="AV64" s="351">
        <v>0</v>
      </c>
      <c r="AW64" s="347">
        <f>SUM(AW62:AW63)</f>
        <v>27034503106</v>
      </c>
      <c r="AX64" s="303">
        <f>SUM(AX62:AX63)</f>
        <v>25116344138</v>
      </c>
      <c r="AY64" s="351">
        <v>0</v>
      </c>
      <c r="AZ64" s="347">
        <f>SUM(AZ62:AZ63)</f>
        <v>27718291566</v>
      </c>
      <c r="BA64" s="303">
        <f>SUM(BA62:BA63)</f>
        <v>26008325015</v>
      </c>
      <c r="BB64" s="351">
        <f>SUM(BB62:BB63)</f>
        <v>0</v>
      </c>
      <c r="BC64" s="347">
        <v>26081156787</v>
      </c>
      <c r="BD64" s="354">
        <v>24673146240</v>
      </c>
    </row>
    <row r="65" spans="2:56" ht="15" customHeight="1">
      <c r="B65" s="7"/>
      <c r="C65" s="70" t="s">
        <v>69</v>
      </c>
      <c r="D65" s="85">
        <v>24</v>
      </c>
      <c r="E65" s="99">
        <v>17579470722</v>
      </c>
      <c r="F65" s="85">
        <v>24</v>
      </c>
      <c r="G65" s="122">
        <v>17579470722</v>
      </c>
      <c r="H65" s="133"/>
      <c r="I65" s="151"/>
      <c r="J65" s="85"/>
      <c r="K65" s="99"/>
      <c r="L65" s="85"/>
      <c r="M65" s="99"/>
      <c r="N65" s="85"/>
      <c r="O65" s="99"/>
      <c r="P65" s="85">
        <f>F65+J65+L65+N65</f>
        <v>24</v>
      </c>
      <c r="Q65" s="99">
        <f>G65+K65+M65+O65</f>
        <v>17579470722</v>
      </c>
      <c r="R65" s="161">
        <v>0</v>
      </c>
      <c r="S65" s="170">
        <v>0</v>
      </c>
      <c r="T65" s="135">
        <v>0</v>
      </c>
      <c r="U65" s="153"/>
      <c r="V65" s="161">
        <f t="shared" si="52"/>
        <v>0</v>
      </c>
      <c r="W65" s="170">
        <f t="shared" si="52"/>
        <v>0</v>
      </c>
      <c r="X65" s="200">
        <f>E65/AK65*100</f>
        <v>189.62752969907478</v>
      </c>
      <c r="Y65" s="207">
        <f>AN65/AQ65*100</f>
        <v>97.541271916496058</v>
      </c>
      <c r="Z65" s="218">
        <f>Q65/E65*100</f>
        <v>100</v>
      </c>
      <c r="AA65" s="223">
        <f>AH65/AG65*100</f>
        <v>100</v>
      </c>
      <c r="AB65" s="193">
        <f>G65/E65*100</f>
        <v>100</v>
      </c>
      <c r="AC65" s="223">
        <f>AI65/AG65*100</f>
        <v>100</v>
      </c>
      <c r="AD65" s="50" t="s">
        <v>69</v>
      </c>
      <c r="AE65" s="62"/>
      <c r="AF65" s="65"/>
      <c r="AG65" s="252">
        <v>10253229783</v>
      </c>
      <c r="AH65" s="260">
        <v>10253229783</v>
      </c>
      <c r="AI65" s="277">
        <v>10253229783</v>
      </c>
      <c r="AJ65" s="281"/>
      <c r="AK65" s="292">
        <v>9270526674</v>
      </c>
      <c r="AL65" s="302">
        <v>9270526674</v>
      </c>
      <c r="AM65" s="321">
        <v>9270526674</v>
      </c>
      <c r="AN65" s="325">
        <v>8900162997</v>
      </c>
      <c r="AO65" s="302">
        <v>8900162997</v>
      </c>
      <c r="AP65" s="335">
        <v>8900162997</v>
      </c>
      <c r="AQ65" s="325">
        <v>9124509884</v>
      </c>
      <c r="AR65" s="302">
        <v>9124509884</v>
      </c>
      <c r="AS65" s="335">
        <v>9124509884</v>
      </c>
      <c r="AT65" s="346">
        <v>9165767483</v>
      </c>
      <c r="AU65" s="302">
        <v>9165767483</v>
      </c>
      <c r="AV65" s="350">
        <v>0</v>
      </c>
      <c r="AW65" s="346">
        <v>8174923386</v>
      </c>
      <c r="AX65" s="302">
        <v>8174923386</v>
      </c>
      <c r="AY65" s="350">
        <v>0</v>
      </c>
      <c r="AZ65" s="346">
        <v>9072730234</v>
      </c>
      <c r="BA65" s="302">
        <v>9072730234</v>
      </c>
      <c r="BB65" s="350">
        <v>0</v>
      </c>
      <c r="BC65" s="346">
        <v>10262185506</v>
      </c>
      <c r="BD65" s="352">
        <v>10262185506</v>
      </c>
    </row>
    <row r="66" spans="2:56" ht="15" customHeight="1">
      <c r="B66" s="7" t="s">
        <v>21</v>
      </c>
      <c r="C66" s="71" t="s">
        <v>71</v>
      </c>
      <c r="D66" s="86"/>
      <c r="E66" s="100"/>
      <c r="F66" s="86"/>
      <c r="G66" s="124"/>
      <c r="H66" s="137"/>
      <c r="I66" s="155"/>
      <c r="J66" s="86"/>
      <c r="K66" s="100"/>
      <c r="L66" s="86"/>
      <c r="M66" s="100"/>
      <c r="N66" s="86"/>
      <c r="O66" s="100"/>
      <c r="P66" s="110"/>
      <c r="Q66" s="168"/>
      <c r="R66" s="110"/>
      <c r="S66" s="168"/>
      <c r="T66" s="131"/>
      <c r="U66" s="149"/>
      <c r="V66" s="110"/>
      <c r="W66" s="168"/>
      <c r="X66" s="204" t="s">
        <v>34</v>
      </c>
      <c r="Y66" s="208" t="s">
        <v>34</v>
      </c>
      <c r="Z66" s="204" t="s">
        <v>34</v>
      </c>
      <c r="AA66" s="224" t="s">
        <v>34</v>
      </c>
      <c r="AB66" s="194" t="s">
        <v>34</v>
      </c>
      <c r="AC66" s="224" t="s">
        <v>34</v>
      </c>
      <c r="AD66" s="51" t="s">
        <v>71</v>
      </c>
      <c r="AE66" s="62" t="s">
        <v>21</v>
      </c>
      <c r="AF66" s="65"/>
      <c r="AG66" s="253"/>
      <c r="AH66" s="260">
        <v>0</v>
      </c>
      <c r="AI66" s="278"/>
      <c r="AJ66" s="281"/>
      <c r="AK66" s="293"/>
      <c r="AL66" s="302"/>
      <c r="AM66" s="322"/>
      <c r="AN66" s="326"/>
      <c r="AO66" s="302"/>
      <c r="AP66" s="336"/>
      <c r="AQ66" s="326">
        <v>0</v>
      </c>
      <c r="AR66" s="302"/>
      <c r="AS66" s="336">
        <v>0</v>
      </c>
      <c r="AT66" s="346">
        <v>0</v>
      </c>
      <c r="AU66" s="302">
        <v>0</v>
      </c>
      <c r="AV66" s="350">
        <v>0</v>
      </c>
      <c r="AW66" s="346">
        <v>0</v>
      </c>
      <c r="AX66" s="302">
        <v>0</v>
      </c>
      <c r="AY66" s="350">
        <v>0</v>
      </c>
      <c r="AZ66" s="346">
        <v>0</v>
      </c>
      <c r="BA66" s="302">
        <v>0</v>
      </c>
      <c r="BB66" s="350">
        <v>0</v>
      </c>
      <c r="BC66" s="346">
        <v>0</v>
      </c>
      <c r="BD66" s="352"/>
    </row>
    <row r="67" spans="2:56" ht="15" customHeight="1">
      <c r="B67" s="7"/>
      <c r="C67" s="72" t="s">
        <v>25</v>
      </c>
      <c r="D67" s="87">
        <v>24</v>
      </c>
      <c r="E67" s="101">
        <v>17579470722</v>
      </c>
      <c r="F67" s="87">
        <v>24</v>
      </c>
      <c r="G67" s="123">
        <v>17579470722</v>
      </c>
      <c r="H67" s="134"/>
      <c r="I67" s="152"/>
      <c r="J67" s="87"/>
      <c r="K67" s="101"/>
      <c r="L67" s="87"/>
      <c r="M67" s="101"/>
      <c r="N67" s="87"/>
      <c r="O67" s="101"/>
      <c r="P67" s="87">
        <f t="shared" ref="P67:U67" si="54">SUM(P65:P66)</f>
        <v>24</v>
      </c>
      <c r="Q67" s="101">
        <f t="shared" si="54"/>
        <v>17579470722</v>
      </c>
      <c r="R67" s="162">
        <f t="shared" si="54"/>
        <v>0</v>
      </c>
      <c r="S67" s="171">
        <f t="shared" si="54"/>
        <v>0</v>
      </c>
      <c r="T67" s="136">
        <f t="shared" si="54"/>
        <v>0</v>
      </c>
      <c r="U67" s="154">
        <f t="shared" si="54"/>
        <v>0</v>
      </c>
      <c r="V67" s="162">
        <f>D67-P67+R67-T67</f>
        <v>0</v>
      </c>
      <c r="W67" s="171">
        <f>E67-Q67+S67-U67</f>
        <v>0</v>
      </c>
      <c r="X67" s="197">
        <f>E67/AK67*100</f>
        <v>189.62752969907478</v>
      </c>
      <c r="Y67" s="209">
        <f>AN67/AQ67*100</f>
        <v>97.541271916496058</v>
      </c>
      <c r="Z67" s="197">
        <f>Q67/E67*100</f>
        <v>100</v>
      </c>
      <c r="AA67" s="225">
        <f>AH67/AG67*100</f>
        <v>100</v>
      </c>
      <c r="AB67" s="195">
        <f>G67/E67*100</f>
        <v>100</v>
      </c>
      <c r="AC67" s="225">
        <f>AI67/AG67*100</f>
        <v>100</v>
      </c>
      <c r="AD67" s="52" t="s">
        <v>25</v>
      </c>
      <c r="AE67" s="62"/>
      <c r="AF67" s="65"/>
      <c r="AG67" s="254">
        <v>10253229783</v>
      </c>
      <c r="AH67" s="261">
        <v>10253229783</v>
      </c>
      <c r="AI67" s="279">
        <v>10253229783</v>
      </c>
      <c r="AJ67" s="281"/>
      <c r="AK67" s="294">
        <f t="shared" ref="AK67:AU67" si="55">SUM(AK65:AK66)</f>
        <v>9270526674</v>
      </c>
      <c r="AL67" s="303">
        <f t="shared" si="55"/>
        <v>9270526674</v>
      </c>
      <c r="AM67" s="323">
        <f t="shared" si="55"/>
        <v>9270526674</v>
      </c>
      <c r="AN67" s="327">
        <f t="shared" si="55"/>
        <v>8900162997</v>
      </c>
      <c r="AO67" s="303">
        <f t="shared" si="55"/>
        <v>8900162997</v>
      </c>
      <c r="AP67" s="337">
        <f t="shared" si="55"/>
        <v>8900162997</v>
      </c>
      <c r="AQ67" s="327">
        <f t="shared" si="55"/>
        <v>9124509884</v>
      </c>
      <c r="AR67" s="303">
        <f t="shared" si="55"/>
        <v>9124509884</v>
      </c>
      <c r="AS67" s="337">
        <f t="shared" si="55"/>
        <v>9124509884</v>
      </c>
      <c r="AT67" s="347">
        <f t="shared" si="55"/>
        <v>9165767483</v>
      </c>
      <c r="AU67" s="303">
        <f t="shared" si="55"/>
        <v>9165767483</v>
      </c>
      <c r="AV67" s="351">
        <v>0</v>
      </c>
      <c r="AW67" s="347">
        <f>SUM(AW65:AW66)</f>
        <v>8174923386</v>
      </c>
      <c r="AX67" s="303">
        <f>SUM(AX65:AX66)</f>
        <v>8174923386</v>
      </c>
      <c r="AY67" s="351">
        <v>0</v>
      </c>
      <c r="AZ67" s="347">
        <f>SUM(AZ65:AZ66)</f>
        <v>9072730234</v>
      </c>
      <c r="BA67" s="303">
        <f>SUM(BA65:BA66)</f>
        <v>9072730234</v>
      </c>
      <c r="BB67" s="351">
        <f>SUM(BB65:BB66)</f>
        <v>0</v>
      </c>
      <c r="BC67" s="347">
        <v>10262185506</v>
      </c>
      <c r="BD67" s="354">
        <v>10262185506</v>
      </c>
    </row>
    <row r="68" spans="2:56" ht="15" customHeight="1">
      <c r="B68" s="6"/>
      <c r="C68" s="73" t="s">
        <v>69</v>
      </c>
      <c r="D68" s="82">
        <f t="shared" ref="D68:G70" si="56">D58+D62+D65</f>
        <v>3869665</v>
      </c>
      <c r="E68" s="96">
        <f t="shared" si="56"/>
        <v>90218137802</v>
      </c>
      <c r="F68" s="82">
        <f t="shared" si="56"/>
        <v>3723626</v>
      </c>
      <c r="G68" s="115">
        <f t="shared" si="56"/>
        <v>83402092989</v>
      </c>
      <c r="H68" s="130"/>
      <c r="I68" s="148"/>
      <c r="J68" s="82"/>
      <c r="K68" s="96"/>
      <c r="L68" s="82"/>
      <c r="M68" s="96"/>
      <c r="N68" s="82"/>
      <c r="O68" s="96"/>
      <c r="P68" s="183">
        <f t="shared" ref="P68:W70" si="57">P58+P62+P65</f>
        <v>3795265</v>
      </c>
      <c r="Q68" s="96">
        <f t="shared" si="57"/>
        <v>89857299907</v>
      </c>
      <c r="R68" s="105">
        <f t="shared" si="57"/>
        <v>0</v>
      </c>
      <c r="S68" s="177">
        <f t="shared" si="57"/>
        <v>0</v>
      </c>
      <c r="T68" s="130">
        <f t="shared" si="57"/>
        <v>129</v>
      </c>
      <c r="U68" s="148">
        <f t="shared" si="57"/>
        <v>1649263</v>
      </c>
      <c r="V68" s="82">
        <f t="shared" si="57"/>
        <v>74271</v>
      </c>
      <c r="W68" s="96">
        <f t="shared" si="57"/>
        <v>359188632</v>
      </c>
      <c r="X68" s="193">
        <f>E68/AK68*100</f>
        <v>110.46792485555046</v>
      </c>
      <c r="Y68" s="210">
        <f>AN68/AQ68*100</f>
        <v>102.57130856160701</v>
      </c>
      <c r="Z68" s="200">
        <f>Q68/E68*100</f>
        <v>99.60003841379222</v>
      </c>
      <c r="AA68" s="215">
        <f>AH68/AG68*100</f>
        <v>99.474674617830431</v>
      </c>
      <c r="AB68" s="196"/>
      <c r="AC68" s="215"/>
      <c r="AD68" s="56" t="s">
        <v>69</v>
      </c>
      <c r="AE68" s="61"/>
      <c r="AF68" s="65"/>
      <c r="AG68" s="249">
        <v>82620569790</v>
      </c>
      <c r="AH68" s="259">
        <v>82186542966</v>
      </c>
      <c r="AI68" s="271">
        <v>51422014242</v>
      </c>
      <c r="AJ68" s="281"/>
      <c r="AK68" s="289">
        <f t="shared" ref="AK68:AR70" si="58">AK58+AK62+AK65</f>
        <v>81669079889</v>
      </c>
      <c r="AL68" s="301">
        <f t="shared" si="58"/>
        <v>81122975531</v>
      </c>
      <c r="AM68" s="314">
        <f t="shared" si="58"/>
        <v>49891097859</v>
      </c>
      <c r="AN68" s="328">
        <f t="shared" si="58"/>
        <v>78985353414</v>
      </c>
      <c r="AO68" s="301">
        <f t="shared" si="58"/>
        <v>78408065968</v>
      </c>
      <c r="AP68" s="338">
        <f t="shared" si="58"/>
        <v>47602075398</v>
      </c>
      <c r="AQ68" s="328">
        <f t="shared" si="58"/>
        <v>77005309303</v>
      </c>
      <c r="AR68" s="301">
        <f t="shared" si="58"/>
        <v>76383897244</v>
      </c>
      <c r="AS68" s="338"/>
      <c r="AT68" s="345">
        <f>AT58+AT62+AT65</f>
        <v>79210004718</v>
      </c>
      <c r="AU68" s="301">
        <f>AU58+AU62+AU65</f>
        <v>78510834372</v>
      </c>
      <c r="AV68" s="349">
        <v>0</v>
      </c>
      <c r="AW68" s="345">
        <f>AW58+AW62+AW65</f>
        <v>82575269669</v>
      </c>
      <c r="AX68" s="301">
        <f>AX58+AX62+AX65</f>
        <v>81687691664</v>
      </c>
      <c r="AY68" s="349">
        <v>0</v>
      </c>
      <c r="AZ68" s="345">
        <f>AZ58+AZ62+AZ65</f>
        <v>97139513230</v>
      </c>
      <c r="BA68" s="301">
        <f>BA58+BA62+BA65</f>
        <v>96239922552</v>
      </c>
      <c r="BB68" s="349">
        <v>0</v>
      </c>
      <c r="BC68" s="345">
        <f>BC58+BC62+BC65</f>
        <v>103357958605</v>
      </c>
      <c r="BD68" s="355">
        <f>BD58+BD62+BD65</f>
        <v>102341726470</v>
      </c>
    </row>
    <row r="69" spans="2:56" ht="15" customHeight="1">
      <c r="B69" s="7" t="s">
        <v>78</v>
      </c>
      <c r="C69" s="71" t="s">
        <v>71</v>
      </c>
      <c r="D69" s="86">
        <f t="shared" si="56"/>
        <v>166379</v>
      </c>
      <c r="E69" s="100">
        <f t="shared" si="56"/>
        <v>1886656480</v>
      </c>
      <c r="F69" s="110">
        <f t="shared" si="56"/>
        <v>0</v>
      </c>
      <c r="G69" s="125">
        <f t="shared" si="56"/>
        <v>0</v>
      </c>
      <c r="H69" s="137"/>
      <c r="I69" s="155"/>
      <c r="J69" s="86"/>
      <c r="K69" s="100"/>
      <c r="L69" s="86"/>
      <c r="M69" s="100"/>
      <c r="N69" s="86"/>
      <c r="O69" s="100"/>
      <c r="P69" s="167">
        <f t="shared" si="57"/>
        <v>41665</v>
      </c>
      <c r="Q69" s="100">
        <f t="shared" si="57"/>
        <v>496974947</v>
      </c>
      <c r="R69" s="110">
        <f t="shared" si="57"/>
        <v>0</v>
      </c>
      <c r="S69" s="168">
        <f t="shared" si="57"/>
        <v>0</v>
      </c>
      <c r="T69" s="137">
        <f t="shared" si="57"/>
        <v>15865</v>
      </c>
      <c r="U69" s="155">
        <f t="shared" si="57"/>
        <v>162692013</v>
      </c>
      <c r="V69" s="86">
        <f t="shared" si="57"/>
        <v>108849</v>
      </c>
      <c r="W69" s="100">
        <f t="shared" si="57"/>
        <v>1226989520</v>
      </c>
      <c r="X69" s="194">
        <f>E69/AK69*100</f>
        <v>78.242884406518215</v>
      </c>
      <c r="Y69" s="208">
        <f>AN69/AQ69*100</f>
        <v>100.7305925501683</v>
      </c>
      <c r="Z69" s="204">
        <f>Q69/E69*100</f>
        <v>26.341570512083894</v>
      </c>
      <c r="AA69" s="224">
        <f>AH69/AG69*100</f>
        <v>20.874948535991326</v>
      </c>
      <c r="AB69" s="194"/>
      <c r="AC69" s="224"/>
      <c r="AD69" s="51" t="s">
        <v>71</v>
      </c>
      <c r="AE69" s="62" t="s">
        <v>78</v>
      </c>
      <c r="AF69" s="65"/>
      <c r="AG69" s="253">
        <v>2217391881</v>
      </c>
      <c r="AH69" s="260">
        <v>462879414</v>
      </c>
      <c r="AI69" s="278">
        <v>0</v>
      </c>
      <c r="AJ69" s="281"/>
      <c r="AK69" s="293">
        <f t="shared" si="58"/>
        <v>2411281862</v>
      </c>
      <c r="AL69" s="302">
        <f t="shared" si="58"/>
        <v>490981439</v>
      </c>
      <c r="AM69" s="322">
        <f t="shared" si="58"/>
        <v>0</v>
      </c>
      <c r="AN69" s="326">
        <f t="shared" si="58"/>
        <v>2614756805</v>
      </c>
      <c r="AO69" s="302">
        <f t="shared" si="58"/>
        <v>540018700</v>
      </c>
      <c r="AP69" s="336">
        <f t="shared" si="58"/>
        <v>0</v>
      </c>
      <c r="AQ69" s="326">
        <f t="shared" si="58"/>
        <v>2595792141</v>
      </c>
      <c r="AR69" s="302">
        <f t="shared" si="58"/>
        <v>476864620</v>
      </c>
      <c r="AS69" s="336"/>
      <c r="AT69" s="346">
        <f>AT59+AT63+AT66</f>
        <v>2554384862</v>
      </c>
      <c r="AU69" s="302">
        <f>AU59+AU63+AU66</f>
        <v>461909653</v>
      </c>
      <c r="AV69" s="350">
        <f t="shared" ref="AV69:BD69" si="59">AV59+AV63+AV66</f>
        <v>0</v>
      </c>
      <c r="AW69" s="346">
        <f t="shared" si="59"/>
        <v>2325267480</v>
      </c>
      <c r="AX69" s="302">
        <f t="shared" si="59"/>
        <v>456039003</v>
      </c>
      <c r="AY69" s="350">
        <f t="shared" si="59"/>
        <v>0</v>
      </c>
      <c r="AZ69" s="346">
        <f t="shared" si="59"/>
        <v>2178310809</v>
      </c>
      <c r="BA69" s="302">
        <f t="shared" si="59"/>
        <v>555601039</v>
      </c>
      <c r="BB69" s="350">
        <f t="shared" si="59"/>
        <v>0</v>
      </c>
      <c r="BC69" s="346">
        <f t="shared" si="59"/>
        <v>1841424334</v>
      </c>
      <c r="BD69" s="352">
        <f t="shared" si="59"/>
        <v>479328818</v>
      </c>
    </row>
    <row r="70" spans="2:56" ht="15" customHeight="1">
      <c r="B70" s="8"/>
      <c r="C70" s="72" t="s">
        <v>25</v>
      </c>
      <c r="D70" s="87">
        <f t="shared" si="56"/>
        <v>4036044</v>
      </c>
      <c r="E70" s="101">
        <f t="shared" si="56"/>
        <v>92104794282</v>
      </c>
      <c r="F70" s="87">
        <f t="shared" si="56"/>
        <v>3723626</v>
      </c>
      <c r="G70" s="123">
        <f t="shared" si="56"/>
        <v>83402092989</v>
      </c>
      <c r="H70" s="134"/>
      <c r="I70" s="152"/>
      <c r="J70" s="87"/>
      <c r="K70" s="101"/>
      <c r="L70" s="87"/>
      <c r="M70" s="101"/>
      <c r="N70" s="87"/>
      <c r="O70" s="101"/>
      <c r="P70" s="108">
        <f t="shared" si="57"/>
        <v>3836930</v>
      </c>
      <c r="Q70" s="101">
        <f t="shared" si="57"/>
        <v>90354274854</v>
      </c>
      <c r="R70" s="162">
        <f t="shared" si="57"/>
        <v>0</v>
      </c>
      <c r="S70" s="171">
        <f t="shared" si="57"/>
        <v>0</v>
      </c>
      <c r="T70" s="134">
        <f t="shared" si="57"/>
        <v>15994</v>
      </c>
      <c r="U70" s="152">
        <f t="shared" si="57"/>
        <v>164341276</v>
      </c>
      <c r="V70" s="87">
        <f t="shared" si="57"/>
        <v>183120</v>
      </c>
      <c r="W70" s="101">
        <f t="shared" si="57"/>
        <v>1586178152</v>
      </c>
      <c r="X70" s="195">
        <f>E70/AK70*100</f>
        <v>109.54376546899735</v>
      </c>
      <c r="Y70" s="209">
        <f>AN70/AQ70*100</f>
        <v>102.51128280731933</v>
      </c>
      <c r="Z70" s="197">
        <f>Q70/E70*100</f>
        <v>98.099426374439986</v>
      </c>
      <c r="AA70" s="225">
        <f>AH70/AG70*100</f>
        <v>97.420330182510611</v>
      </c>
      <c r="AB70" s="195"/>
      <c r="AC70" s="225"/>
      <c r="AD70" s="52" t="s">
        <v>25</v>
      </c>
      <c r="AE70" s="63"/>
      <c r="AF70" s="65"/>
      <c r="AG70" s="255">
        <v>84837961671</v>
      </c>
      <c r="AH70" s="263">
        <v>82649422380</v>
      </c>
      <c r="AI70" s="280">
        <v>51422014242</v>
      </c>
      <c r="AJ70" s="281"/>
      <c r="AK70" s="296">
        <f t="shared" si="58"/>
        <v>84080361751</v>
      </c>
      <c r="AL70" s="305">
        <f t="shared" si="58"/>
        <v>81613956970</v>
      </c>
      <c r="AM70" s="324">
        <f t="shared" si="58"/>
        <v>49891097859</v>
      </c>
      <c r="AN70" s="334">
        <f t="shared" si="58"/>
        <v>81600110219</v>
      </c>
      <c r="AO70" s="305">
        <f t="shared" si="58"/>
        <v>78948084668</v>
      </c>
      <c r="AP70" s="337">
        <f t="shared" si="58"/>
        <v>47602075398</v>
      </c>
      <c r="AQ70" s="334">
        <f t="shared" si="58"/>
        <v>79601101444</v>
      </c>
      <c r="AR70" s="305">
        <f t="shared" si="58"/>
        <v>76860761864</v>
      </c>
      <c r="AS70" s="337"/>
      <c r="AT70" s="348">
        <f t="shared" ref="AT70:BD70" si="60">SUM(AT68:AT69)</f>
        <v>81764389580</v>
      </c>
      <c r="AU70" s="305">
        <f t="shared" si="60"/>
        <v>78972744025</v>
      </c>
      <c r="AV70" s="353">
        <f t="shared" si="60"/>
        <v>0</v>
      </c>
      <c r="AW70" s="348">
        <f t="shared" si="60"/>
        <v>84900537149</v>
      </c>
      <c r="AX70" s="305">
        <f t="shared" si="60"/>
        <v>82143730667</v>
      </c>
      <c r="AY70" s="353">
        <f t="shared" si="60"/>
        <v>0</v>
      </c>
      <c r="AZ70" s="348">
        <f t="shared" si="60"/>
        <v>99317824039</v>
      </c>
      <c r="BA70" s="305">
        <f t="shared" si="60"/>
        <v>96795523591</v>
      </c>
      <c r="BB70" s="353">
        <f t="shared" si="60"/>
        <v>0</v>
      </c>
      <c r="BC70" s="348">
        <f t="shared" si="60"/>
        <v>105199382939</v>
      </c>
      <c r="BD70" s="356">
        <f t="shared" si="60"/>
        <v>102821055288</v>
      </c>
    </row>
    <row r="71" spans="2:56" ht="7.5" customHeight="1">
      <c r="B71" s="68"/>
      <c r="C71" s="36"/>
      <c r="D71" s="89"/>
      <c r="E71" s="89"/>
      <c r="F71" s="89"/>
      <c r="G71" s="89"/>
      <c r="H71" s="89"/>
      <c r="I71" s="89"/>
      <c r="J71" s="89"/>
      <c r="K71" s="89"/>
      <c r="L71" s="89"/>
      <c r="M71" s="89"/>
      <c r="N71" s="89"/>
      <c r="O71" s="89"/>
      <c r="P71" s="184"/>
      <c r="Q71" s="89"/>
      <c r="R71" s="89"/>
      <c r="S71" s="89"/>
      <c r="T71" s="89"/>
      <c r="U71" s="89"/>
      <c r="V71" s="89"/>
      <c r="W71" s="89"/>
      <c r="X71" s="205"/>
      <c r="Y71" s="205"/>
      <c r="Z71" s="205"/>
      <c r="AA71" s="205"/>
      <c r="AB71" s="205"/>
      <c r="AC71" s="205"/>
      <c r="AD71" s="36"/>
      <c r="AE71" s="68"/>
      <c r="AF71" s="240"/>
      <c r="AJ71" s="281"/>
      <c r="AK71" s="297"/>
      <c r="AL71" s="306"/>
      <c r="AM71" s="297"/>
      <c r="AN71" s="297"/>
      <c r="AO71" s="306"/>
      <c r="AP71" s="297"/>
      <c r="AQ71" s="306"/>
      <c r="AR71" s="306"/>
      <c r="AS71" s="306"/>
      <c r="AT71" s="306"/>
      <c r="AU71" s="306"/>
      <c r="AV71" s="306"/>
      <c r="AW71" s="306"/>
      <c r="AX71" s="306"/>
      <c r="AY71" s="306"/>
      <c r="AZ71" s="306"/>
      <c r="BA71" s="306"/>
    </row>
    <row r="72" spans="2:56" ht="13.5" hidden="1" customHeight="1">
      <c r="B72" s="15" t="s">
        <v>84</v>
      </c>
      <c r="C72" s="23"/>
      <c r="D72" s="32"/>
      <c r="E72" s="32"/>
      <c r="F72" s="32"/>
      <c r="G72" s="32"/>
      <c r="H72" s="32"/>
      <c r="I72" s="32"/>
      <c r="J72" s="32"/>
      <c r="K72" s="32"/>
      <c r="L72" s="32"/>
      <c r="M72" s="32"/>
      <c r="N72" s="32"/>
      <c r="O72" s="32"/>
      <c r="P72" s="15"/>
      <c r="Q72" s="15"/>
      <c r="R72" s="15"/>
      <c r="S72" s="15"/>
      <c r="T72" s="15"/>
      <c r="U72" s="15"/>
      <c r="V72" s="15"/>
      <c r="W72" s="15"/>
      <c r="X72" s="15"/>
      <c r="Y72" s="15"/>
      <c r="Z72" s="15"/>
      <c r="AA72" s="15"/>
      <c r="AB72" s="15"/>
      <c r="AC72" s="15"/>
      <c r="AD72" s="57"/>
      <c r="AE72" s="57"/>
      <c r="AF72" s="15"/>
      <c r="AJ72" s="15"/>
      <c r="AK72" s="15"/>
      <c r="AL72" s="15"/>
      <c r="AM72" s="15"/>
      <c r="AN72" s="15"/>
      <c r="AO72" s="15"/>
      <c r="AP72" s="15"/>
      <c r="AQ72" s="32"/>
      <c r="AR72" s="32"/>
      <c r="AS72" s="32"/>
      <c r="AT72" s="32"/>
      <c r="AU72" s="32"/>
      <c r="AV72" s="32"/>
      <c r="AW72" s="32"/>
      <c r="AX72" s="32"/>
      <c r="AY72" s="15"/>
      <c r="AZ72" s="32"/>
      <c r="BA72" s="32"/>
    </row>
    <row r="73" spans="2:56" ht="15" customHeight="1">
      <c r="B73" s="15" t="s">
        <v>91</v>
      </c>
      <c r="C73" s="23"/>
      <c r="D73" s="32"/>
      <c r="E73" s="32"/>
      <c r="F73" s="32"/>
      <c r="G73" s="32"/>
      <c r="H73" s="32"/>
      <c r="I73" s="32"/>
      <c r="J73" s="32"/>
      <c r="K73" s="32"/>
      <c r="L73" s="32"/>
      <c r="M73" s="32"/>
      <c r="N73" s="32"/>
      <c r="O73" s="32"/>
      <c r="P73" s="15"/>
      <c r="Q73" s="15"/>
      <c r="R73" s="15"/>
      <c r="S73" s="15"/>
      <c r="T73" s="15"/>
      <c r="U73" s="15"/>
      <c r="V73" s="15"/>
      <c r="W73" s="15"/>
      <c r="X73" s="15"/>
      <c r="Y73" s="15"/>
      <c r="Z73" s="15"/>
      <c r="AA73" s="15"/>
      <c r="AB73" s="15"/>
      <c r="AC73" s="15"/>
      <c r="AD73" s="57"/>
      <c r="AE73" s="57"/>
      <c r="AF73" s="15"/>
      <c r="AJ73" s="15"/>
      <c r="AK73" s="15"/>
      <c r="AL73" s="15"/>
      <c r="AM73" s="15"/>
      <c r="AN73" s="15"/>
      <c r="AO73" s="15"/>
      <c r="AP73" s="15"/>
      <c r="AQ73" s="32"/>
      <c r="AR73" s="32"/>
      <c r="AS73" s="32"/>
      <c r="AT73" s="32"/>
      <c r="AU73" s="32"/>
      <c r="AV73" s="32"/>
      <c r="AW73" s="32"/>
      <c r="AX73" s="32"/>
      <c r="AY73" s="15"/>
      <c r="AZ73" s="15"/>
      <c r="BA73" s="15"/>
    </row>
    <row r="74" spans="2:56" ht="15" customHeight="1">
      <c r="B74" s="69" t="s">
        <v>30</v>
      </c>
      <c r="C74" s="23"/>
      <c r="D74" s="32"/>
      <c r="E74" s="32"/>
      <c r="F74" s="32"/>
      <c r="G74" s="32"/>
      <c r="H74" s="32"/>
      <c r="I74" s="32"/>
      <c r="J74" s="32"/>
      <c r="K74" s="32"/>
      <c r="L74" s="32"/>
      <c r="M74" s="32"/>
      <c r="N74" s="32"/>
      <c r="O74" s="32"/>
      <c r="P74" s="15"/>
      <c r="Q74" s="15"/>
      <c r="R74" s="15"/>
      <c r="S74" s="15"/>
      <c r="T74" s="15"/>
      <c r="U74" s="15"/>
      <c r="V74" s="15"/>
      <c r="W74" s="15" t="s">
        <v>11</v>
      </c>
      <c r="X74" s="15"/>
      <c r="Y74" s="15"/>
      <c r="Z74" s="15"/>
      <c r="AA74" s="15"/>
      <c r="AB74" s="15"/>
      <c r="AC74" s="15"/>
      <c r="AD74" s="57"/>
      <c r="AE74" s="57"/>
      <c r="AF74" s="15"/>
      <c r="AJ74" s="15"/>
      <c r="AK74" s="15"/>
      <c r="AL74" s="15"/>
      <c r="AM74" s="15"/>
      <c r="AN74" s="15"/>
      <c r="AO74" s="15"/>
      <c r="AP74" s="15"/>
      <c r="AQ74" s="32"/>
      <c r="AR74" s="32"/>
      <c r="AS74" s="32"/>
      <c r="AT74" s="32"/>
      <c r="AU74" s="32"/>
      <c r="AV74" s="32"/>
      <c r="AW74" s="32"/>
      <c r="AX74" s="32"/>
      <c r="AY74" s="15"/>
      <c r="AZ74" s="15"/>
      <c r="BA74" s="15"/>
    </row>
    <row r="75" spans="2:56" ht="15" customHeight="1">
      <c r="B75" s="15" t="s">
        <v>19</v>
      </c>
      <c r="C75" s="23"/>
      <c r="D75" s="32"/>
      <c r="E75" s="32"/>
      <c r="F75" s="32"/>
      <c r="G75" s="32"/>
      <c r="H75" s="32"/>
      <c r="I75" s="32"/>
      <c r="J75" s="32"/>
      <c r="K75" s="32"/>
      <c r="L75" s="32"/>
      <c r="M75" s="32"/>
      <c r="N75" s="32"/>
      <c r="O75" s="32"/>
      <c r="P75" s="15"/>
      <c r="Q75" s="15"/>
      <c r="R75" s="15"/>
      <c r="S75" s="15"/>
      <c r="T75" s="15"/>
      <c r="U75" s="15"/>
      <c r="V75" s="15"/>
      <c r="W75" s="15"/>
      <c r="X75" s="15"/>
      <c r="Y75" s="15"/>
      <c r="Z75" s="15"/>
      <c r="AA75" s="15"/>
      <c r="AB75" s="15"/>
      <c r="AC75" s="15"/>
      <c r="AD75" s="57"/>
      <c r="AE75" s="57"/>
      <c r="AF75" s="15"/>
      <c r="AJ75" s="15"/>
      <c r="AK75" s="15"/>
      <c r="AL75" s="15"/>
      <c r="AM75" s="15"/>
      <c r="AN75" s="15"/>
      <c r="AO75" s="15"/>
      <c r="AP75" s="15"/>
      <c r="AQ75" s="32"/>
      <c r="AR75" s="32"/>
      <c r="AS75" s="32"/>
      <c r="AT75" s="32"/>
      <c r="AU75" s="32"/>
      <c r="AV75" s="32"/>
      <c r="AW75" s="32"/>
      <c r="AX75" s="32"/>
      <c r="AY75" s="15"/>
      <c r="AZ75" s="15"/>
      <c r="BA75" s="15"/>
    </row>
    <row r="76" spans="2:56">
      <c r="B76" s="15"/>
      <c r="C76" s="23"/>
      <c r="D76" s="32"/>
      <c r="E76" s="32"/>
      <c r="F76" s="32"/>
      <c r="G76" s="32"/>
      <c r="H76" s="32"/>
      <c r="I76" s="32"/>
      <c r="J76" s="32"/>
      <c r="K76" s="32"/>
      <c r="L76" s="32"/>
      <c r="M76" s="32"/>
      <c r="N76" s="32"/>
      <c r="O76" s="32"/>
      <c r="P76" s="15"/>
      <c r="Q76" s="15"/>
      <c r="R76" s="15"/>
      <c r="S76" s="15"/>
      <c r="T76" s="15"/>
      <c r="U76" s="15"/>
      <c r="V76" s="15"/>
      <c r="W76" s="15"/>
      <c r="X76" s="15"/>
      <c r="Y76" s="15"/>
      <c r="Z76" s="15"/>
      <c r="AA76" s="15"/>
      <c r="AB76" s="15"/>
      <c r="AC76" s="15"/>
      <c r="AD76" s="57"/>
      <c r="AE76" s="57"/>
      <c r="AF76" s="15"/>
      <c r="AJ76" s="15"/>
      <c r="AK76" s="15"/>
      <c r="AL76" s="15"/>
      <c r="AM76" s="15"/>
      <c r="AN76" s="15"/>
      <c r="AO76" s="15"/>
      <c r="AP76" s="15"/>
      <c r="AQ76" s="32"/>
      <c r="AR76" s="32"/>
      <c r="AS76" s="32"/>
      <c r="AT76" s="32"/>
      <c r="AU76" s="32"/>
      <c r="AV76" s="32"/>
      <c r="AW76" s="32"/>
      <c r="AX76" s="32"/>
      <c r="AY76" s="15"/>
      <c r="AZ76" s="15"/>
      <c r="BA76" s="15"/>
    </row>
    <row r="77" spans="2:56">
      <c r="B77" s="15"/>
      <c r="C77" s="23"/>
      <c r="D77" s="32"/>
      <c r="E77" s="32"/>
      <c r="F77" s="32"/>
      <c r="G77" s="32"/>
      <c r="H77" s="32"/>
      <c r="I77" s="32"/>
      <c r="J77" s="32"/>
      <c r="K77" s="32"/>
      <c r="L77" s="32"/>
      <c r="M77" s="32"/>
      <c r="N77" s="32"/>
      <c r="O77" s="32"/>
      <c r="P77" s="15"/>
      <c r="Q77" s="15"/>
      <c r="R77" s="15"/>
      <c r="S77" s="15"/>
      <c r="T77" s="15"/>
      <c r="U77" s="15"/>
      <c r="V77" s="15"/>
      <c r="W77" s="15"/>
      <c r="X77" s="15"/>
      <c r="Y77" s="15"/>
      <c r="Z77" s="15"/>
      <c r="AA77" s="15"/>
      <c r="AB77" s="15"/>
      <c r="AC77" s="15"/>
      <c r="AD77" s="57"/>
      <c r="AE77" s="57"/>
      <c r="AF77" s="15"/>
      <c r="AJ77" s="15"/>
      <c r="AK77" s="15"/>
      <c r="AL77" s="15"/>
      <c r="AM77" s="15"/>
      <c r="AN77" s="15"/>
      <c r="AO77" s="15"/>
      <c r="AP77" s="15"/>
      <c r="AQ77" s="32"/>
      <c r="AR77" s="32"/>
      <c r="AS77" s="32"/>
      <c r="AT77" s="32"/>
      <c r="AU77" s="32"/>
      <c r="AV77" s="32"/>
      <c r="AW77" s="32"/>
      <c r="AX77" s="32"/>
      <c r="AY77" s="15"/>
      <c r="AZ77" s="15"/>
      <c r="BA77" s="15"/>
    </row>
  </sheetData>
  <mergeCells count="53">
    <mergeCell ref="AW3:AY3"/>
    <mergeCell ref="V2:W2"/>
    <mergeCell ref="J3:O3"/>
    <mergeCell ref="P3:Q3"/>
    <mergeCell ref="Z3:AC3"/>
    <mergeCell ref="AG3:AI3"/>
    <mergeCell ref="AZ3:BA3"/>
    <mergeCell ref="D4:E4"/>
    <mergeCell ref="F4:G4"/>
    <mergeCell ref="H4:I4"/>
    <mergeCell ref="J4:K4"/>
    <mergeCell ref="P4:Q4"/>
    <mergeCell ref="R4:S4"/>
    <mergeCell ref="T4:U4"/>
    <mergeCell ref="V4:W4"/>
    <mergeCell ref="X4:Y4"/>
    <mergeCell ref="Z4:AA4"/>
    <mergeCell ref="AB4:AC4"/>
    <mergeCell ref="AK3:AM3"/>
    <mergeCell ref="AN3:AP3"/>
    <mergeCell ref="AQ3:AS3"/>
    <mergeCell ref="AT3:AV3"/>
    <mergeCell ref="D5:E5"/>
    <mergeCell ref="F5:G5"/>
    <mergeCell ref="H5:I5"/>
    <mergeCell ref="J5:K5"/>
    <mergeCell ref="P5:Q5"/>
    <mergeCell ref="L4:M5"/>
    <mergeCell ref="N4:O5"/>
    <mergeCell ref="R5:S5"/>
    <mergeCell ref="T5:U5"/>
    <mergeCell ref="V5:W5"/>
    <mergeCell ref="Z5:AA5"/>
    <mergeCell ref="AB5:AC5"/>
    <mergeCell ref="B16:B18"/>
    <mergeCell ref="B25:B30"/>
    <mergeCell ref="C25:C26"/>
    <mergeCell ref="AD25:AD26"/>
    <mergeCell ref="AE25:AE30"/>
    <mergeCell ref="C27:C28"/>
    <mergeCell ref="AD27:AD28"/>
    <mergeCell ref="C29:C30"/>
    <mergeCell ref="AD29:AD30"/>
    <mergeCell ref="B34:B36"/>
    <mergeCell ref="B40:B42"/>
    <mergeCell ref="C40:C41"/>
    <mergeCell ref="AD40:AD41"/>
    <mergeCell ref="AE40:AE45"/>
    <mergeCell ref="C42:C43"/>
    <mergeCell ref="AD42:AD43"/>
    <mergeCell ref="B43:B45"/>
    <mergeCell ref="C44:C45"/>
    <mergeCell ref="AD44:AD45"/>
  </mergeCells>
  <phoneticPr fontId="7"/>
  <printOptions horizontalCentered="1"/>
  <pageMargins left="0.39370078740157483" right="0.39370078740157483" top="0.59055118110236227" bottom="0.59055118110236227" header="0" footer="0.39370078740157483"/>
  <pageSetup paperSize="9" scale="75" orientation="portrait" r:id="rId1"/>
  <headerFooter scaleWithDoc="0">
    <oddHeader>&amp;C&amp;"ＭＳ 明朝,標準"&amp;8平成27年度 秋田県税務統計書</oddHeader>
    <oddFooter>&amp;C&amp;"ＭＳ 明朝,標準"&amp;9- &amp;P+79 -</oddFooter>
  </headerFooter>
  <colBreaks count="1" manualBreakCount="1">
    <brk id="13"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T61"/>
  <sheetViews>
    <sheetView zoomScale="125" zoomScaleNormal="125" workbookViewId="0">
      <pane xSplit="2" ySplit="5" topLeftCell="C31" activePane="bottomRight" state="frozen"/>
      <selection pane="topRight"/>
      <selection pane="bottomLeft"/>
      <selection pane="bottomRight" activeCell="C6" sqref="C6"/>
    </sheetView>
  </sheetViews>
  <sheetFormatPr defaultRowHeight="15" customHeight="1"/>
  <cols>
    <col min="1" max="1" width="16" style="1" customWidth="1"/>
    <col min="2" max="2" width="3.375" style="357" customWidth="1"/>
    <col min="3" max="3" width="8.625" style="1" customWidth="1"/>
    <col min="4" max="4" width="11.5" style="1" customWidth="1"/>
    <col min="5" max="5" width="8.625" style="1" customWidth="1"/>
    <col min="6" max="6" width="11.5" style="1" customWidth="1"/>
    <col min="7" max="7" width="7.125" style="1" customWidth="1"/>
    <col min="8" max="8" width="11.5" style="1" customWidth="1"/>
    <col min="9" max="9" width="7.125" style="1" customWidth="1"/>
    <col min="10" max="10" width="11.5" style="1" customWidth="1"/>
    <col min="11" max="11" width="7.125" style="1" customWidth="1"/>
    <col min="12" max="12" width="11.5" style="1" customWidth="1"/>
    <col min="13" max="13" width="7.125" style="1" customWidth="1"/>
    <col min="14" max="14" width="11.5" style="1" customWidth="1"/>
    <col min="15" max="15" width="7.125" style="1" customWidth="1"/>
    <col min="16" max="16" width="12.375" style="1" customWidth="1"/>
    <col min="17" max="17" width="7.125" style="1" customWidth="1"/>
    <col min="18" max="18" width="11.5" style="1" customWidth="1"/>
    <col min="19" max="19" width="7.125" style="1" customWidth="1"/>
    <col min="20" max="20" width="11.5" style="1" customWidth="1"/>
    <col min="21" max="21" width="7.375" style="1" customWidth="1"/>
    <col min="22" max="22" width="11.5" style="1" customWidth="1"/>
    <col min="23" max="28" width="7.625" style="1" customWidth="1"/>
    <col min="29" max="29" width="3.375" style="1" customWidth="1"/>
    <col min="30" max="30" width="15.75" style="1" bestFit="1" customWidth="1"/>
    <col min="31" max="31" width="9" style="358" customWidth="1"/>
    <col min="32" max="32" width="10.75" style="1" bestFit="1" customWidth="1"/>
    <col min="33" max="36" width="10.75" style="359" bestFit="1" customWidth="1"/>
    <col min="37" max="37" width="10.75" style="1" bestFit="1" customWidth="1"/>
    <col min="38" max="38" width="13.375" style="359" customWidth="1"/>
    <col min="39" max="41" width="10.75" style="359" bestFit="1" customWidth="1"/>
    <col min="42" max="254" width="9" style="1" bestFit="1" customWidth="1"/>
  </cols>
  <sheetData>
    <row r="1" spans="1:41" ht="18.75" customHeight="1">
      <c r="A1" s="361" t="s">
        <v>99</v>
      </c>
      <c r="AD1" s="420" t="s">
        <v>138</v>
      </c>
    </row>
    <row r="2" spans="1:41" s="360" customFormat="1" ht="15" customHeight="1">
      <c r="A2" s="362" t="s">
        <v>133</v>
      </c>
      <c r="B2" s="377"/>
      <c r="C2" s="362"/>
      <c r="D2" s="391"/>
      <c r="E2" s="362"/>
      <c r="F2" s="391"/>
      <c r="G2" s="362"/>
      <c r="H2" s="391"/>
      <c r="I2" s="518" t="s">
        <v>102</v>
      </c>
      <c r="J2" s="519"/>
      <c r="K2" s="519"/>
      <c r="L2" s="519"/>
      <c r="M2" s="519"/>
      <c r="N2" s="520"/>
      <c r="O2" s="521" t="s">
        <v>39</v>
      </c>
      <c r="P2" s="522"/>
      <c r="Q2" s="362"/>
      <c r="R2" s="391"/>
      <c r="S2" s="362"/>
      <c r="T2" s="391"/>
      <c r="U2" s="362"/>
      <c r="V2" s="391"/>
      <c r="W2" s="362"/>
      <c r="X2" s="391"/>
      <c r="Y2" s="518" t="s">
        <v>87</v>
      </c>
      <c r="Z2" s="519"/>
      <c r="AA2" s="519"/>
      <c r="AB2" s="520"/>
      <c r="AC2" s="362" t="s">
        <v>49</v>
      </c>
      <c r="AD2" s="391"/>
      <c r="AE2" s="421"/>
      <c r="AG2" s="423"/>
      <c r="AH2" s="423"/>
      <c r="AI2" s="423"/>
      <c r="AJ2" s="423"/>
      <c r="AK2" s="423"/>
      <c r="AL2" s="423"/>
      <c r="AM2" s="423"/>
      <c r="AN2" s="423"/>
      <c r="AO2" s="423"/>
    </row>
    <row r="3" spans="1:41" s="360" customFormat="1" ht="15" customHeight="1">
      <c r="A3" s="363"/>
      <c r="B3" s="378"/>
      <c r="C3" s="523" t="s">
        <v>44</v>
      </c>
      <c r="D3" s="524"/>
      <c r="E3" s="523" t="s">
        <v>12</v>
      </c>
      <c r="F3" s="524"/>
      <c r="G3" s="523" t="s">
        <v>56</v>
      </c>
      <c r="H3" s="524"/>
      <c r="I3" s="521" t="s">
        <v>100</v>
      </c>
      <c r="J3" s="525"/>
      <c r="K3" s="521" t="s">
        <v>115</v>
      </c>
      <c r="L3" s="522"/>
      <c r="M3" s="526" t="s">
        <v>116</v>
      </c>
      <c r="N3" s="522"/>
      <c r="O3" s="382" t="s">
        <v>28</v>
      </c>
      <c r="P3" s="403" t="s">
        <v>42</v>
      </c>
      <c r="Q3" s="523" t="s">
        <v>22</v>
      </c>
      <c r="R3" s="524"/>
      <c r="S3" s="523" t="s">
        <v>59</v>
      </c>
      <c r="T3" s="524"/>
      <c r="U3" s="523" t="s">
        <v>117</v>
      </c>
      <c r="V3" s="524"/>
      <c r="W3" s="523" t="s">
        <v>108</v>
      </c>
      <c r="X3" s="524"/>
      <c r="Y3" s="521" t="s">
        <v>33</v>
      </c>
      <c r="Z3" s="522"/>
      <c r="AA3" s="521" t="s">
        <v>0</v>
      </c>
      <c r="AB3" s="522"/>
      <c r="AC3" s="382" t="s">
        <v>28</v>
      </c>
      <c r="AD3" s="403"/>
      <c r="AE3" s="421"/>
      <c r="AG3" s="423"/>
      <c r="AH3" s="423"/>
      <c r="AI3" s="423"/>
      <c r="AJ3" s="423"/>
      <c r="AK3" s="423"/>
      <c r="AL3" s="423"/>
      <c r="AM3" s="423"/>
      <c r="AN3" s="423"/>
      <c r="AO3" s="423"/>
    </row>
    <row r="4" spans="1:41" s="360" customFormat="1" ht="15" customHeight="1">
      <c r="A4" s="363"/>
      <c r="B4" s="378"/>
      <c r="C4" s="363"/>
      <c r="D4" s="392" t="s">
        <v>10</v>
      </c>
      <c r="E4" s="363"/>
      <c r="F4" s="392" t="s">
        <v>66</v>
      </c>
      <c r="G4" s="515" t="s">
        <v>6</v>
      </c>
      <c r="H4" s="516"/>
      <c r="I4" s="363"/>
      <c r="J4" s="392" t="s">
        <v>114</v>
      </c>
      <c r="K4" s="515" t="s">
        <v>113</v>
      </c>
      <c r="L4" s="516"/>
      <c r="M4" s="517" t="s">
        <v>93</v>
      </c>
      <c r="N4" s="516"/>
      <c r="O4" s="515" t="s">
        <v>90</v>
      </c>
      <c r="P4" s="516"/>
      <c r="Q4" s="363"/>
      <c r="R4" s="392" t="s">
        <v>14</v>
      </c>
      <c r="S4" s="363"/>
      <c r="T4" s="392" t="s">
        <v>51</v>
      </c>
      <c r="U4" s="515" t="s">
        <v>26</v>
      </c>
      <c r="V4" s="516"/>
      <c r="W4" s="363" t="s">
        <v>31</v>
      </c>
      <c r="X4" s="392" t="s">
        <v>23</v>
      </c>
      <c r="Y4" s="515" t="s">
        <v>137</v>
      </c>
      <c r="Z4" s="516"/>
      <c r="AA4" s="515" t="s">
        <v>37</v>
      </c>
      <c r="AB4" s="516"/>
      <c r="AC4" s="363"/>
      <c r="AD4" s="403"/>
      <c r="AE4" s="421"/>
      <c r="AG4" s="423"/>
      <c r="AH4" s="423"/>
      <c r="AI4" s="423"/>
      <c r="AJ4" s="423"/>
      <c r="AK4" s="423"/>
      <c r="AL4" s="423"/>
      <c r="AM4" s="423"/>
      <c r="AN4" s="423"/>
      <c r="AO4" s="423"/>
    </row>
    <row r="5" spans="1:41" s="360" customFormat="1" ht="15" customHeight="1">
      <c r="A5" s="364" t="s">
        <v>15</v>
      </c>
      <c r="B5" s="379"/>
      <c r="C5" s="380" t="s">
        <v>2</v>
      </c>
      <c r="D5" s="380" t="s">
        <v>96</v>
      </c>
      <c r="E5" s="380" t="s">
        <v>2</v>
      </c>
      <c r="F5" s="380" t="s">
        <v>96</v>
      </c>
      <c r="G5" s="380" t="s">
        <v>2</v>
      </c>
      <c r="H5" s="380" t="s">
        <v>96</v>
      </c>
      <c r="I5" s="380" t="s">
        <v>2</v>
      </c>
      <c r="J5" s="380" t="s">
        <v>96</v>
      </c>
      <c r="K5" s="380" t="s">
        <v>2</v>
      </c>
      <c r="L5" s="380" t="s">
        <v>96</v>
      </c>
      <c r="M5" s="380" t="s">
        <v>2</v>
      </c>
      <c r="N5" s="380" t="s">
        <v>96</v>
      </c>
      <c r="O5" s="380" t="s">
        <v>2</v>
      </c>
      <c r="P5" s="380" t="s">
        <v>96</v>
      </c>
      <c r="Q5" s="380" t="s">
        <v>2</v>
      </c>
      <c r="R5" s="380" t="s">
        <v>96</v>
      </c>
      <c r="S5" s="380" t="s">
        <v>2</v>
      </c>
      <c r="T5" s="380" t="s">
        <v>96</v>
      </c>
      <c r="U5" s="380" t="s">
        <v>2</v>
      </c>
      <c r="V5" s="380" t="s">
        <v>96</v>
      </c>
      <c r="W5" s="380" t="s">
        <v>118</v>
      </c>
      <c r="X5" s="380" t="s">
        <v>119</v>
      </c>
      <c r="Y5" s="380" t="s">
        <v>118</v>
      </c>
      <c r="Z5" s="380" t="s">
        <v>119</v>
      </c>
      <c r="AA5" s="380" t="s">
        <v>118</v>
      </c>
      <c r="AB5" s="380" t="s">
        <v>119</v>
      </c>
      <c r="AC5" s="364"/>
      <c r="AD5" s="392" t="s">
        <v>41</v>
      </c>
      <c r="AE5" s="421"/>
      <c r="AG5" s="423"/>
      <c r="AH5" s="423"/>
      <c r="AI5" s="423"/>
      <c r="AJ5" s="423"/>
      <c r="AK5" s="423"/>
      <c r="AL5" s="423"/>
      <c r="AM5" s="423"/>
      <c r="AN5" s="423"/>
      <c r="AO5" s="423"/>
    </row>
    <row r="6" spans="1:41" s="360" customFormat="1" ht="11.25">
      <c r="A6" s="365"/>
      <c r="B6" s="380" t="s">
        <v>69</v>
      </c>
      <c r="C6" s="383">
        <v>26074</v>
      </c>
      <c r="D6" s="383">
        <v>2360388200</v>
      </c>
      <c r="E6" s="383">
        <v>23514</v>
      </c>
      <c r="F6" s="383">
        <v>2301999600</v>
      </c>
      <c r="G6" s="384">
        <f t="shared" ref="G6:H17" si="0">C6-E6</f>
        <v>2560</v>
      </c>
      <c r="H6" s="384">
        <f t="shared" si="0"/>
        <v>58388600</v>
      </c>
      <c r="I6" s="383">
        <v>2447</v>
      </c>
      <c r="J6" s="383">
        <v>53697276</v>
      </c>
      <c r="K6" s="383">
        <v>0</v>
      </c>
      <c r="L6" s="383">
        <v>0</v>
      </c>
      <c r="M6" s="383">
        <v>29</v>
      </c>
      <c r="N6" s="383">
        <v>619385</v>
      </c>
      <c r="O6" s="398">
        <f t="shared" ref="O6:P19" si="1">SUM(E6,I6,K6,M6)</f>
        <v>25990</v>
      </c>
      <c r="P6" s="398">
        <f t="shared" si="1"/>
        <v>2356316261</v>
      </c>
      <c r="Q6" s="383">
        <v>0</v>
      </c>
      <c r="R6" s="383">
        <v>0</v>
      </c>
      <c r="S6" s="383">
        <v>6</v>
      </c>
      <c r="T6" s="383">
        <v>102439</v>
      </c>
      <c r="U6" s="398">
        <f>C6-O6+Q6-S6</f>
        <v>78</v>
      </c>
      <c r="V6" s="398">
        <f>D6-P6+R6-T6</f>
        <v>3969500</v>
      </c>
      <c r="W6" s="406">
        <v>94.52</v>
      </c>
      <c r="X6" s="407">
        <v>78.47</v>
      </c>
      <c r="Y6" s="406">
        <v>99.83</v>
      </c>
      <c r="Z6" s="407">
        <v>98.7</v>
      </c>
      <c r="AA6" s="407">
        <v>97.53</v>
      </c>
      <c r="AB6" s="407">
        <v>95.26</v>
      </c>
      <c r="AC6" s="417" t="s">
        <v>69</v>
      </c>
      <c r="AD6" s="365"/>
      <c r="AE6" s="421"/>
      <c r="AG6" s="423"/>
      <c r="AH6" s="423"/>
      <c r="AI6" s="423"/>
      <c r="AJ6" s="423"/>
      <c r="AK6" s="423"/>
      <c r="AL6" s="423"/>
      <c r="AM6" s="423"/>
      <c r="AN6" s="423"/>
      <c r="AO6" s="423"/>
    </row>
    <row r="7" spans="1:41" s="360" customFormat="1" ht="11.25" customHeight="1">
      <c r="A7" s="366" t="s">
        <v>62</v>
      </c>
      <c r="B7" s="380" t="s">
        <v>71</v>
      </c>
      <c r="C7" s="383">
        <v>322</v>
      </c>
      <c r="D7" s="383">
        <v>26900249</v>
      </c>
      <c r="E7" s="383">
        <v>0</v>
      </c>
      <c r="F7" s="383">
        <v>0</v>
      </c>
      <c r="G7" s="384">
        <f t="shared" si="0"/>
        <v>322</v>
      </c>
      <c r="H7" s="384">
        <f t="shared" si="0"/>
        <v>26900249</v>
      </c>
      <c r="I7" s="383">
        <v>135</v>
      </c>
      <c r="J7" s="383">
        <v>21500534</v>
      </c>
      <c r="K7" s="383">
        <v>1</v>
      </c>
      <c r="L7" s="383">
        <v>48800</v>
      </c>
      <c r="M7" s="383">
        <v>11</v>
      </c>
      <c r="N7" s="383">
        <v>363042</v>
      </c>
      <c r="O7" s="398">
        <f t="shared" si="1"/>
        <v>147</v>
      </c>
      <c r="P7" s="398">
        <f t="shared" si="1"/>
        <v>21912376</v>
      </c>
      <c r="Q7" s="383">
        <v>0</v>
      </c>
      <c r="R7" s="383">
        <v>0</v>
      </c>
      <c r="S7" s="383">
        <v>52</v>
      </c>
      <c r="T7" s="383">
        <v>1411631</v>
      </c>
      <c r="U7" s="398">
        <f>C7-O7+Q7-S7</f>
        <v>123</v>
      </c>
      <c r="V7" s="398">
        <f>D7-P7+R7-T7</f>
        <v>3576242</v>
      </c>
      <c r="W7" s="407">
        <v>350.98</v>
      </c>
      <c r="X7" s="407">
        <v>93.63</v>
      </c>
      <c r="Y7" s="407">
        <v>81.459999999999994</v>
      </c>
      <c r="Z7" s="407">
        <v>29.09</v>
      </c>
      <c r="AA7" s="410" t="s">
        <v>8</v>
      </c>
      <c r="AB7" s="410" t="s">
        <v>8</v>
      </c>
      <c r="AC7" s="417" t="s">
        <v>71</v>
      </c>
      <c r="AD7" s="366" t="s">
        <v>62</v>
      </c>
      <c r="AE7" s="421"/>
      <c r="AG7" s="423"/>
      <c r="AH7" s="423"/>
      <c r="AI7" s="423"/>
      <c r="AJ7" s="423"/>
      <c r="AK7" s="423"/>
      <c r="AL7" s="423"/>
      <c r="AM7" s="423"/>
      <c r="AN7" s="423"/>
      <c r="AO7" s="423"/>
    </row>
    <row r="8" spans="1:41" s="360" customFormat="1" ht="11.25" customHeight="1">
      <c r="A8" s="367"/>
      <c r="B8" s="380" t="s">
        <v>25</v>
      </c>
      <c r="C8" s="384">
        <f>SUM(C6:C7)</f>
        <v>26396</v>
      </c>
      <c r="D8" s="384">
        <f>SUM(D6:D7)</f>
        <v>2387288449</v>
      </c>
      <c r="E8" s="384">
        <f>SUM(E6:E7)</f>
        <v>23514</v>
      </c>
      <c r="F8" s="384">
        <f>SUM(F6:F7)</f>
        <v>2301999600</v>
      </c>
      <c r="G8" s="384">
        <f t="shared" si="0"/>
        <v>2882</v>
      </c>
      <c r="H8" s="384">
        <f t="shared" si="0"/>
        <v>85288849</v>
      </c>
      <c r="I8" s="384">
        <f t="shared" ref="I8:N8" si="2">SUM(I6:I7)</f>
        <v>2582</v>
      </c>
      <c r="J8" s="384">
        <f t="shared" si="2"/>
        <v>75197810</v>
      </c>
      <c r="K8" s="384">
        <f t="shared" si="2"/>
        <v>1</v>
      </c>
      <c r="L8" s="384">
        <f t="shared" si="2"/>
        <v>48800</v>
      </c>
      <c r="M8" s="384">
        <f t="shared" si="2"/>
        <v>40</v>
      </c>
      <c r="N8" s="384">
        <f t="shared" si="2"/>
        <v>982427</v>
      </c>
      <c r="O8" s="398">
        <f t="shared" si="1"/>
        <v>26137</v>
      </c>
      <c r="P8" s="398">
        <f t="shared" si="1"/>
        <v>2378228637</v>
      </c>
      <c r="Q8" s="398">
        <f t="shared" ref="Q8:V8" si="3">SUM(Q6:Q7)</f>
        <v>0</v>
      </c>
      <c r="R8" s="398">
        <f t="shared" si="3"/>
        <v>0</v>
      </c>
      <c r="S8" s="398">
        <f t="shared" si="3"/>
        <v>58</v>
      </c>
      <c r="T8" s="398">
        <f t="shared" si="3"/>
        <v>1514070</v>
      </c>
      <c r="U8" s="398">
        <f t="shared" si="3"/>
        <v>201</v>
      </c>
      <c r="V8" s="398">
        <f t="shared" si="3"/>
        <v>7545742</v>
      </c>
      <c r="W8" s="407">
        <v>95.31</v>
      </c>
      <c r="X8" s="407">
        <v>78.510000000000005</v>
      </c>
      <c r="Y8" s="407">
        <v>99.62</v>
      </c>
      <c r="Z8" s="407">
        <v>98.48</v>
      </c>
      <c r="AA8" s="407">
        <v>96.43</v>
      </c>
      <c r="AB8" s="407">
        <v>94.97</v>
      </c>
      <c r="AC8" s="417" t="s">
        <v>25</v>
      </c>
      <c r="AD8" s="367"/>
      <c r="AE8" s="421"/>
      <c r="AG8" s="423"/>
      <c r="AH8" s="423"/>
      <c r="AI8" s="423"/>
      <c r="AJ8" s="423"/>
      <c r="AK8" s="423"/>
      <c r="AL8" s="423"/>
      <c r="AM8" s="423"/>
      <c r="AN8" s="423"/>
      <c r="AO8" s="423"/>
    </row>
    <row r="9" spans="1:41" s="360" customFormat="1" ht="11.25" customHeight="1">
      <c r="A9" s="368" t="s">
        <v>70</v>
      </c>
      <c r="B9" s="380" t="s">
        <v>69</v>
      </c>
      <c r="C9" s="383">
        <v>3031</v>
      </c>
      <c r="D9" s="383">
        <v>102442213</v>
      </c>
      <c r="E9" s="383">
        <v>3016</v>
      </c>
      <c r="F9" s="383">
        <v>102439082</v>
      </c>
      <c r="G9" s="384">
        <f t="shared" si="0"/>
        <v>15</v>
      </c>
      <c r="H9" s="384">
        <f t="shared" si="0"/>
        <v>3131</v>
      </c>
      <c r="I9" s="383">
        <v>15</v>
      </c>
      <c r="J9" s="383">
        <v>3131</v>
      </c>
      <c r="K9" s="383">
        <v>0</v>
      </c>
      <c r="L9" s="383">
        <v>0</v>
      </c>
      <c r="M9" s="383">
        <v>0</v>
      </c>
      <c r="N9" s="383">
        <v>0</v>
      </c>
      <c r="O9" s="398">
        <f t="shared" si="1"/>
        <v>3031</v>
      </c>
      <c r="P9" s="398">
        <f t="shared" si="1"/>
        <v>102442213</v>
      </c>
      <c r="Q9" s="383">
        <v>0</v>
      </c>
      <c r="R9" s="383">
        <v>0</v>
      </c>
      <c r="S9" s="383">
        <v>0</v>
      </c>
      <c r="T9" s="383">
        <v>0</v>
      </c>
      <c r="U9" s="398">
        <f t="shared" ref="U9:V13" si="4">C9-O9+Q9-S9</f>
        <v>0</v>
      </c>
      <c r="V9" s="398">
        <f t="shared" si="4"/>
        <v>0</v>
      </c>
      <c r="W9" s="407">
        <v>72.790000000000006</v>
      </c>
      <c r="X9" s="407">
        <v>103.68</v>
      </c>
      <c r="Y9" s="407">
        <v>100</v>
      </c>
      <c r="Z9" s="407">
        <v>100</v>
      </c>
      <c r="AA9" s="407">
        <v>99.986586041903124</v>
      </c>
      <c r="AB9" s="407">
        <v>99.91</v>
      </c>
      <c r="AC9" s="417" t="s">
        <v>69</v>
      </c>
      <c r="AD9" s="368" t="s">
        <v>70</v>
      </c>
      <c r="AE9" s="421"/>
      <c r="AG9" s="423"/>
      <c r="AH9" s="423"/>
      <c r="AI9" s="423"/>
      <c r="AJ9" s="423"/>
      <c r="AK9" s="423"/>
      <c r="AL9" s="423"/>
      <c r="AM9" s="423"/>
      <c r="AN9" s="423"/>
      <c r="AO9" s="423"/>
    </row>
    <row r="10" spans="1:41" s="360" customFormat="1" ht="11.25" customHeight="1">
      <c r="A10" s="368" t="s">
        <v>107</v>
      </c>
      <c r="B10" s="380" t="s">
        <v>69</v>
      </c>
      <c r="C10" s="383">
        <v>5901</v>
      </c>
      <c r="D10" s="383">
        <v>517013692</v>
      </c>
      <c r="E10" s="383">
        <v>5809</v>
      </c>
      <c r="F10" s="383">
        <v>516944340</v>
      </c>
      <c r="G10" s="384">
        <f t="shared" si="0"/>
        <v>92</v>
      </c>
      <c r="H10" s="384">
        <f t="shared" si="0"/>
        <v>69352</v>
      </c>
      <c r="I10" s="383">
        <v>92</v>
      </c>
      <c r="J10" s="383">
        <v>69352</v>
      </c>
      <c r="K10" s="383">
        <v>0</v>
      </c>
      <c r="L10" s="383">
        <v>0</v>
      </c>
      <c r="M10" s="383">
        <v>0</v>
      </c>
      <c r="N10" s="383">
        <v>0</v>
      </c>
      <c r="O10" s="398">
        <f t="shared" si="1"/>
        <v>5901</v>
      </c>
      <c r="P10" s="398">
        <f t="shared" si="1"/>
        <v>517013692</v>
      </c>
      <c r="Q10" s="383">
        <v>0</v>
      </c>
      <c r="R10" s="383">
        <v>0</v>
      </c>
      <c r="S10" s="383">
        <v>0</v>
      </c>
      <c r="T10" s="383">
        <v>0</v>
      </c>
      <c r="U10" s="398">
        <f t="shared" si="4"/>
        <v>0</v>
      </c>
      <c r="V10" s="398">
        <f t="shared" si="4"/>
        <v>0</v>
      </c>
      <c r="W10" s="407">
        <v>155.93</v>
      </c>
      <c r="X10" s="407">
        <v>90.86</v>
      </c>
      <c r="Y10" s="407">
        <v>100</v>
      </c>
      <c r="Z10" s="407">
        <v>100</v>
      </c>
      <c r="AA10" s="407">
        <v>99.986586041903124</v>
      </c>
      <c r="AB10" s="407">
        <v>99.96</v>
      </c>
      <c r="AC10" s="417" t="s">
        <v>69</v>
      </c>
      <c r="AD10" s="368" t="s">
        <v>107</v>
      </c>
      <c r="AE10" s="421"/>
      <c r="AG10" s="423"/>
      <c r="AH10" s="423"/>
      <c r="AI10" s="423"/>
      <c r="AJ10" s="423"/>
      <c r="AK10" s="423"/>
      <c r="AL10" s="423"/>
      <c r="AM10" s="423"/>
      <c r="AN10" s="423"/>
      <c r="AO10" s="423"/>
    </row>
    <row r="11" spans="1:41" s="360" customFormat="1" ht="11.25" customHeight="1">
      <c r="A11" s="369" t="s">
        <v>60</v>
      </c>
      <c r="B11" s="380" t="s">
        <v>69</v>
      </c>
      <c r="C11" s="383">
        <v>269</v>
      </c>
      <c r="D11" s="383">
        <v>713986619</v>
      </c>
      <c r="E11" s="383">
        <v>267</v>
      </c>
      <c r="F11" s="383">
        <v>713973287</v>
      </c>
      <c r="G11" s="384">
        <f t="shared" si="0"/>
        <v>2</v>
      </c>
      <c r="H11" s="384">
        <f t="shared" si="0"/>
        <v>13332</v>
      </c>
      <c r="I11" s="383">
        <v>2</v>
      </c>
      <c r="J11" s="383">
        <v>13332</v>
      </c>
      <c r="K11" s="383">
        <v>0</v>
      </c>
      <c r="L11" s="383">
        <v>0</v>
      </c>
      <c r="M11" s="383">
        <v>0</v>
      </c>
      <c r="N11" s="383">
        <v>0</v>
      </c>
      <c r="O11" s="398">
        <f t="shared" si="1"/>
        <v>269</v>
      </c>
      <c r="P11" s="398">
        <f t="shared" si="1"/>
        <v>713986619</v>
      </c>
      <c r="Q11" s="383">
        <v>0</v>
      </c>
      <c r="R11" s="383">
        <v>0</v>
      </c>
      <c r="S11" s="383">
        <v>0</v>
      </c>
      <c r="T11" s="383">
        <v>0</v>
      </c>
      <c r="U11" s="398">
        <f t="shared" si="4"/>
        <v>0</v>
      </c>
      <c r="V11" s="398">
        <f t="shared" si="4"/>
        <v>0</v>
      </c>
      <c r="W11" s="407">
        <v>159.63</v>
      </c>
      <c r="X11" s="407">
        <v>201.75</v>
      </c>
      <c r="Y11" s="407">
        <v>100</v>
      </c>
      <c r="Z11" s="407">
        <v>100</v>
      </c>
      <c r="AA11" s="407">
        <v>99.986586041903124</v>
      </c>
      <c r="AB11" s="407">
        <v>100</v>
      </c>
      <c r="AC11" s="417" t="s">
        <v>69</v>
      </c>
      <c r="AD11" s="369" t="s">
        <v>60</v>
      </c>
      <c r="AE11" s="421"/>
      <c r="AG11" s="423"/>
      <c r="AH11" s="423"/>
      <c r="AI11" s="423"/>
      <c r="AJ11" s="423"/>
      <c r="AK11" s="423"/>
      <c r="AL11" s="423"/>
      <c r="AM11" s="423"/>
      <c r="AN11" s="423"/>
      <c r="AO11" s="423"/>
    </row>
    <row r="12" spans="1:41" s="360" customFormat="1" ht="11.25" customHeight="1">
      <c r="A12" s="370"/>
      <c r="B12" s="380" t="s">
        <v>69</v>
      </c>
      <c r="C12" s="383">
        <v>11083</v>
      </c>
      <c r="D12" s="383">
        <v>859244000</v>
      </c>
      <c r="E12" s="383">
        <v>9767</v>
      </c>
      <c r="F12" s="383">
        <v>771105900</v>
      </c>
      <c r="G12" s="384">
        <f t="shared" si="0"/>
        <v>1316</v>
      </c>
      <c r="H12" s="384">
        <f t="shared" si="0"/>
        <v>88138100</v>
      </c>
      <c r="I12" s="383">
        <v>1264</v>
      </c>
      <c r="J12" s="383">
        <v>82544100</v>
      </c>
      <c r="K12" s="383">
        <v>0</v>
      </c>
      <c r="L12" s="383">
        <v>0</v>
      </c>
      <c r="M12" s="383">
        <v>17</v>
      </c>
      <c r="N12" s="383">
        <v>850800</v>
      </c>
      <c r="O12" s="398">
        <f t="shared" si="1"/>
        <v>11048</v>
      </c>
      <c r="P12" s="398">
        <f t="shared" si="1"/>
        <v>854500800</v>
      </c>
      <c r="Q12" s="383">
        <v>0</v>
      </c>
      <c r="R12" s="383">
        <v>0</v>
      </c>
      <c r="S12" s="383">
        <v>0</v>
      </c>
      <c r="T12" s="383">
        <v>0</v>
      </c>
      <c r="U12" s="398">
        <f t="shared" si="4"/>
        <v>35</v>
      </c>
      <c r="V12" s="398">
        <f t="shared" si="4"/>
        <v>4743200</v>
      </c>
      <c r="W12" s="407">
        <v>105.84</v>
      </c>
      <c r="X12" s="407">
        <v>99.27</v>
      </c>
      <c r="Y12" s="407">
        <v>99.45</v>
      </c>
      <c r="Z12" s="407">
        <v>99.46</v>
      </c>
      <c r="AA12" s="407">
        <v>89.74</v>
      </c>
      <c r="AB12" s="407">
        <v>89.63</v>
      </c>
      <c r="AC12" s="417" t="s">
        <v>69</v>
      </c>
      <c r="AD12" s="370"/>
      <c r="AE12" s="421"/>
      <c r="AG12" s="423"/>
      <c r="AH12" s="423"/>
      <c r="AI12" s="423"/>
      <c r="AJ12" s="423"/>
      <c r="AK12" s="423"/>
      <c r="AL12" s="423"/>
      <c r="AM12" s="423"/>
      <c r="AN12" s="423"/>
      <c r="AO12" s="423"/>
    </row>
    <row r="13" spans="1:41" s="360" customFormat="1" ht="11.25" customHeight="1">
      <c r="A13" s="366" t="s">
        <v>72</v>
      </c>
      <c r="B13" s="380" t="s">
        <v>71</v>
      </c>
      <c r="C13" s="383">
        <v>80</v>
      </c>
      <c r="D13" s="383">
        <v>11043830</v>
      </c>
      <c r="E13" s="383">
        <v>0</v>
      </c>
      <c r="F13" s="383">
        <v>0</v>
      </c>
      <c r="G13" s="384">
        <f t="shared" si="0"/>
        <v>80</v>
      </c>
      <c r="H13" s="384">
        <f t="shared" si="0"/>
        <v>11043830</v>
      </c>
      <c r="I13" s="383">
        <v>39</v>
      </c>
      <c r="J13" s="383">
        <v>4415100</v>
      </c>
      <c r="K13" s="383">
        <v>1</v>
      </c>
      <c r="L13" s="383">
        <v>65000</v>
      </c>
      <c r="M13" s="383">
        <v>0</v>
      </c>
      <c r="N13" s="383">
        <v>0</v>
      </c>
      <c r="O13" s="398">
        <f t="shared" si="1"/>
        <v>40</v>
      </c>
      <c r="P13" s="398">
        <f t="shared" si="1"/>
        <v>4480100</v>
      </c>
      <c r="Q13" s="383">
        <v>0</v>
      </c>
      <c r="R13" s="383">
        <v>0</v>
      </c>
      <c r="S13" s="383">
        <v>2</v>
      </c>
      <c r="T13" s="383">
        <v>96900</v>
      </c>
      <c r="U13" s="398">
        <f t="shared" si="4"/>
        <v>38</v>
      </c>
      <c r="V13" s="398">
        <f t="shared" si="4"/>
        <v>6466830</v>
      </c>
      <c r="W13" s="407">
        <v>78.260000000000005</v>
      </c>
      <c r="X13" s="407">
        <v>97.63</v>
      </c>
      <c r="Y13" s="407">
        <v>40.57</v>
      </c>
      <c r="Z13" s="407">
        <v>33.270000000000003</v>
      </c>
      <c r="AA13" s="410" t="s">
        <v>8</v>
      </c>
      <c r="AB13" s="410" t="s">
        <v>8</v>
      </c>
      <c r="AC13" s="417" t="s">
        <v>71</v>
      </c>
      <c r="AD13" s="366" t="s">
        <v>72</v>
      </c>
      <c r="AE13" s="421"/>
      <c r="AG13" s="423"/>
      <c r="AH13" s="423"/>
      <c r="AI13" s="423"/>
      <c r="AJ13" s="423"/>
      <c r="AK13" s="423"/>
      <c r="AL13" s="423"/>
      <c r="AM13" s="423"/>
      <c r="AN13" s="423"/>
      <c r="AO13" s="423"/>
    </row>
    <row r="14" spans="1:41" s="360" customFormat="1" ht="11.25" customHeight="1">
      <c r="A14" s="371"/>
      <c r="B14" s="380" t="s">
        <v>25</v>
      </c>
      <c r="C14" s="384">
        <f>SUM(C12:C13)</f>
        <v>11163</v>
      </c>
      <c r="D14" s="384">
        <f>SUM(D12:D13)</f>
        <v>870287830</v>
      </c>
      <c r="E14" s="384">
        <f>SUM(E12:E13)</f>
        <v>9767</v>
      </c>
      <c r="F14" s="384">
        <f>SUM(F12:F13)</f>
        <v>771105900</v>
      </c>
      <c r="G14" s="384">
        <f t="shared" si="0"/>
        <v>1396</v>
      </c>
      <c r="H14" s="384">
        <f t="shared" si="0"/>
        <v>99181930</v>
      </c>
      <c r="I14" s="384">
        <f t="shared" ref="I14:N14" si="5">SUM(I12:I13)</f>
        <v>1303</v>
      </c>
      <c r="J14" s="384">
        <f t="shared" si="5"/>
        <v>86959200</v>
      </c>
      <c r="K14" s="384">
        <f t="shared" si="5"/>
        <v>1</v>
      </c>
      <c r="L14" s="384">
        <f t="shared" si="5"/>
        <v>65000</v>
      </c>
      <c r="M14" s="384">
        <f t="shared" si="5"/>
        <v>17</v>
      </c>
      <c r="N14" s="384">
        <f t="shared" si="5"/>
        <v>850800</v>
      </c>
      <c r="O14" s="398">
        <f t="shared" si="1"/>
        <v>11088</v>
      </c>
      <c r="P14" s="398">
        <f t="shared" si="1"/>
        <v>858980900</v>
      </c>
      <c r="Q14" s="398">
        <f t="shared" ref="Q14:V14" si="6">SUM(Q12:Q13)</f>
        <v>0</v>
      </c>
      <c r="R14" s="398">
        <f t="shared" si="6"/>
        <v>0</v>
      </c>
      <c r="S14" s="398">
        <f t="shared" si="6"/>
        <v>2</v>
      </c>
      <c r="T14" s="398">
        <f t="shared" si="6"/>
        <v>96900</v>
      </c>
      <c r="U14" s="398">
        <f t="shared" si="6"/>
        <v>73</v>
      </c>
      <c r="V14" s="398">
        <f t="shared" si="6"/>
        <v>11210030</v>
      </c>
      <c r="W14" s="407">
        <v>105.37</v>
      </c>
      <c r="X14" s="407">
        <v>99.24</v>
      </c>
      <c r="Y14" s="407">
        <v>98.7</v>
      </c>
      <c r="Z14" s="407">
        <v>98.33</v>
      </c>
      <c r="AA14" s="407">
        <v>88.6</v>
      </c>
      <c r="AB14" s="407">
        <v>88.1</v>
      </c>
      <c r="AC14" s="417" t="s">
        <v>25</v>
      </c>
      <c r="AD14" s="371"/>
      <c r="AE14" s="421"/>
      <c r="AG14" s="423"/>
      <c r="AH14" s="423"/>
      <c r="AI14" s="423"/>
      <c r="AJ14" s="423"/>
      <c r="AK14" s="423"/>
      <c r="AL14" s="423"/>
      <c r="AM14" s="423"/>
      <c r="AN14" s="423"/>
      <c r="AO14" s="423"/>
    </row>
    <row r="15" spans="1:41" s="360" customFormat="1" ht="11.25" customHeight="1">
      <c r="A15" s="370"/>
      <c r="B15" s="380" t="s">
        <v>69</v>
      </c>
      <c r="C15" s="383">
        <v>14262</v>
      </c>
      <c r="D15" s="383">
        <v>21095710500</v>
      </c>
      <c r="E15" s="383">
        <v>12909</v>
      </c>
      <c r="F15" s="383">
        <v>20902265011</v>
      </c>
      <c r="G15" s="384">
        <f t="shared" si="0"/>
        <v>1353</v>
      </c>
      <c r="H15" s="384">
        <f t="shared" si="0"/>
        <v>193445489</v>
      </c>
      <c r="I15" s="383">
        <v>1322</v>
      </c>
      <c r="J15" s="383">
        <v>178024531</v>
      </c>
      <c r="K15" s="383">
        <v>1</v>
      </c>
      <c r="L15" s="383">
        <v>354062</v>
      </c>
      <c r="M15" s="383">
        <v>1</v>
      </c>
      <c r="N15" s="383">
        <v>78100</v>
      </c>
      <c r="O15" s="398">
        <f t="shared" si="1"/>
        <v>14233</v>
      </c>
      <c r="P15" s="398">
        <f t="shared" si="1"/>
        <v>21080721704</v>
      </c>
      <c r="Q15" s="383">
        <v>0</v>
      </c>
      <c r="R15" s="383">
        <v>0</v>
      </c>
      <c r="S15" s="383">
        <v>1</v>
      </c>
      <c r="T15" s="383">
        <v>54400</v>
      </c>
      <c r="U15" s="398">
        <f>C15-O15+Q15-S15</f>
        <v>28</v>
      </c>
      <c r="V15" s="398">
        <f>D15-P15+R15-T15</f>
        <v>14934396</v>
      </c>
      <c r="W15" s="407">
        <v>117.66</v>
      </c>
      <c r="X15" s="407">
        <v>98.36</v>
      </c>
      <c r="Y15" s="407">
        <v>99.93</v>
      </c>
      <c r="Z15" s="407">
        <v>97.71</v>
      </c>
      <c r="AA15" s="407">
        <v>99.08</v>
      </c>
      <c r="AB15" s="407">
        <v>96</v>
      </c>
      <c r="AC15" s="417" t="s">
        <v>69</v>
      </c>
      <c r="AD15" s="370"/>
      <c r="AE15" s="421"/>
      <c r="AG15" s="423"/>
      <c r="AH15" s="423"/>
      <c r="AI15" s="423"/>
      <c r="AJ15" s="423"/>
      <c r="AK15" s="423"/>
      <c r="AL15" s="423"/>
      <c r="AM15" s="423"/>
      <c r="AN15" s="423"/>
      <c r="AO15" s="423"/>
    </row>
    <row r="16" spans="1:41" s="360" customFormat="1" ht="11.25" customHeight="1">
      <c r="A16" s="366" t="s">
        <v>73</v>
      </c>
      <c r="B16" s="380" t="s">
        <v>71</v>
      </c>
      <c r="C16" s="383">
        <v>120</v>
      </c>
      <c r="D16" s="383">
        <v>171006422</v>
      </c>
      <c r="E16" s="383">
        <v>0</v>
      </c>
      <c r="F16" s="383">
        <v>0</v>
      </c>
      <c r="G16" s="384">
        <f t="shared" si="0"/>
        <v>120</v>
      </c>
      <c r="H16" s="384">
        <f t="shared" si="0"/>
        <v>171006422</v>
      </c>
      <c r="I16" s="383">
        <v>74</v>
      </c>
      <c r="J16" s="383">
        <v>165037975</v>
      </c>
      <c r="K16" s="383">
        <v>1</v>
      </c>
      <c r="L16" s="383">
        <v>126561</v>
      </c>
      <c r="M16" s="383">
        <v>2</v>
      </c>
      <c r="N16" s="383">
        <v>323750</v>
      </c>
      <c r="O16" s="398">
        <f t="shared" si="1"/>
        <v>77</v>
      </c>
      <c r="P16" s="398">
        <f t="shared" si="1"/>
        <v>165488286</v>
      </c>
      <c r="Q16" s="383">
        <v>0</v>
      </c>
      <c r="R16" s="383">
        <v>0</v>
      </c>
      <c r="S16" s="383">
        <v>8</v>
      </c>
      <c r="T16" s="383">
        <v>348200</v>
      </c>
      <c r="U16" s="398">
        <f>C16-O16+Q16-S16</f>
        <v>35</v>
      </c>
      <c r="V16" s="398">
        <f>D16-P16+R16-T16</f>
        <v>5169936</v>
      </c>
      <c r="W16" s="407">
        <v>1734.12</v>
      </c>
      <c r="X16" s="407">
        <v>89.4</v>
      </c>
      <c r="Y16" s="407">
        <v>96.77</v>
      </c>
      <c r="Z16" s="407">
        <v>27.56</v>
      </c>
      <c r="AA16" s="410" t="s">
        <v>8</v>
      </c>
      <c r="AB16" s="410" t="s">
        <v>8</v>
      </c>
      <c r="AC16" s="417" t="s">
        <v>71</v>
      </c>
      <c r="AD16" s="366" t="s">
        <v>73</v>
      </c>
      <c r="AE16" s="421"/>
      <c r="AG16" s="423"/>
      <c r="AH16" s="423"/>
      <c r="AI16" s="423"/>
      <c r="AJ16" s="423"/>
      <c r="AK16" s="423"/>
      <c r="AL16" s="423"/>
      <c r="AM16" s="423"/>
      <c r="AN16" s="423"/>
      <c r="AO16" s="423"/>
    </row>
    <row r="17" spans="1:41" s="360" customFormat="1" ht="11.25" customHeight="1">
      <c r="A17" s="371"/>
      <c r="B17" s="380" t="s">
        <v>25</v>
      </c>
      <c r="C17" s="384">
        <f>SUM(C15:C16)</f>
        <v>14382</v>
      </c>
      <c r="D17" s="384">
        <f>SUM(D15:D16)</f>
        <v>21266716922</v>
      </c>
      <c r="E17" s="384">
        <f>SUM(E15:E16)</f>
        <v>12909</v>
      </c>
      <c r="F17" s="384">
        <f>SUM(F15:F16)</f>
        <v>20902265011</v>
      </c>
      <c r="G17" s="384">
        <f t="shared" si="0"/>
        <v>1473</v>
      </c>
      <c r="H17" s="384">
        <f t="shared" si="0"/>
        <v>364451911</v>
      </c>
      <c r="I17" s="384">
        <f t="shared" ref="I17:N17" si="7">SUM(I15:I16)</f>
        <v>1396</v>
      </c>
      <c r="J17" s="384">
        <f t="shared" si="7"/>
        <v>343062506</v>
      </c>
      <c r="K17" s="384">
        <f t="shared" si="7"/>
        <v>2</v>
      </c>
      <c r="L17" s="384">
        <f t="shared" si="7"/>
        <v>480623</v>
      </c>
      <c r="M17" s="384">
        <f t="shared" si="7"/>
        <v>3</v>
      </c>
      <c r="N17" s="384">
        <f t="shared" si="7"/>
        <v>401850</v>
      </c>
      <c r="O17" s="398">
        <f t="shared" si="1"/>
        <v>14310</v>
      </c>
      <c r="P17" s="398">
        <f t="shared" si="1"/>
        <v>21246209990</v>
      </c>
      <c r="Q17" s="398">
        <f t="shared" ref="Q17:V17" si="8">SUM(Q15:Q16)</f>
        <v>0</v>
      </c>
      <c r="R17" s="398">
        <f t="shared" si="8"/>
        <v>0</v>
      </c>
      <c r="S17" s="398">
        <f t="shared" si="8"/>
        <v>9</v>
      </c>
      <c r="T17" s="398">
        <f t="shared" si="8"/>
        <v>402600</v>
      </c>
      <c r="U17" s="398">
        <f t="shared" si="8"/>
        <v>63</v>
      </c>
      <c r="V17" s="398">
        <f t="shared" si="8"/>
        <v>20104332</v>
      </c>
      <c r="W17" s="407">
        <v>118.55</v>
      </c>
      <c r="X17" s="407">
        <v>98.36</v>
      </c>
      <c r="Y17" s="407">
        <v>99.9</v>
      </c>
      <c r="Z17" s="407">
        <v>97.67</v>
      </c>
      <c r="AA17" s="407">
        <v>98.29</v>
      </c>
      <c r="AB17" s="407">
        <v>95.95</v>
      </c>
      <c r="AC17" s="417" t="s">
        <v>25</v>
      </c>
      <c r="AD17" s="371"/>
      <c r="AE17" s="421"/>
      <c r="AG17" s="423"/>
      <c r="AH17" s="423"/>
      <c r="AI17" s="423"/>
      <c r="AJ17" s="423"/>
      <c r="AK17" s="423"/>
      <c r="AL17" s="423"/>
      <c r="AM17" s="423"/>
      <c r="AN17" s="423"/>
      <c r="AO17" s="423"/>
    </row>
    <row r="18" spans="1:41" s="360" customFormat="1" ht="11.25" customHeight="1">
      <c r="A18" s="512" t="s">
        <v>7</v>
      </c>
      <c r="B18" s="499" t="s">
        <v>69</v>
      </c>
      <c r="C18" s="385"/>
      <c r="D18" s="385"/>
      <c r="E18" s="385"/>
      <c r="F18" s="385"/>
      <c r="G18" s="395">
        <v>12</v>
      </c>
      <c r="H18" s="395">
        <v>551200</v>
      </c>
      <c r="I18" s="397"/>
      <c r="J18" s="397"/>
      <c r="K18" s="397"/>
      <c r="L18" s="397"/>
      <c r="M18" s="397"/>
      <c r="N18" s="397"/>
      <c r="O18" s="399">
        <f t="shared" si="1"/>
        <v>0</v>
      </c>
      <c r="P18" s="399">
        <f t="shared" si="1"/>
        <v>0</v>
      </c>
      <c r="Q18" s="388"/>
      <c r="R18" s="388"/>
      <c r="S18" s="388"/>
      <c r="T18" s="388"/>
      <c r="U18" s="405"/>
      <c r="V18" s="405"/>
      <c r="W18" s="408"/>
      <c r="X18" s="408"/>
      <c r="Y18" s="408"/>
      <c r="Z18" s="408"/>
      <c r="AA18" s="408"/>
      <c r="AB18" s="408"/>
      <c r="AC18" s="503" t="s">
        <v>69</v>
      </c>
      <c r="AD18" s="512" t="s">
        <v>7</v>
      </c>
      <c r="AE18" s="421"/>
      <c r="AG18" s="423"/>
      <c r="AH18" s="423"/>
      <c r="AI18" s="423"/>
      <c r="AJ18" s="423"/>
      <c r="AK18" s="423"/>
      <c r="AL18" s="423"/>
      <c r="AM18" s="423"/>
      <c r="AN18" s="423"/>
      <c r="AO18" s="423"/>
    </row>
    <row r="19" spans="1:41" s="360" customFormat="1" ht="11.25" customHeight="1">
      <c r="A19" s="513"/>
      <c r="B19" s="502"/>
      <c r="C19" s="386">
        <v>12955</v>
      </c>
      <c r="D19" s="386">
        <v>1577990600</v>
      </c>
      <c r="E19" s="386">
        <v>11504</v>
      </c>
      <c r="F19" s="386">
        <v>1446265250</v>
      </c>
      <c r="G19" s="387">
        <f>C19-E19</f>
        <v>1451</v>
      </c>
      <c r="H19" s="387">
        <f>D19-F19</f>
        <v>131725350</v>
      </c>
      <c r="I19" s="386">
        <v>1340</v>
      </c>
      <c r="J19" s="386">
        <v>120854060</v>
      </c>
      <c r="K19" s="386">
        <v>0</v>
      </c>
      <c r="L19" s="386">
        <v>0</v>
      </c>
      <c r="M19" s="386">
        <v>11</v>
      </c>
      <c r="N19" s="386">
        <v>397559</v>
      </c>
      <c r="O19" s="387">
        <f t="shared" si="1"/>
        <v>12855</v>
      </c>
      <c r="P19" s="387">
        <f t="shared" si="1"/>
        <v>1567516869</v>
      </c>
      <c r="Q19" s="386">
        <v>0</v>
      </c>
      <c r="R19" s="386">
        <v>0</v>
      </c>
      <c r="S19" s="386">
        <v>0</v>
      </c>
      <c r="T19" s="386">
        <v>0</v>
      </c>
      <c r="U19" s="389">
        <f>C19-O19+Q19-S19</f>
        <v>100</v>
      </c>
      <c r="V19" s="389">
        <f>D19-P19+R19-T19</f>
        <v>10473731</v>
      </c>
      <c r="W19" s="409">
        <v>99.12</v>
      </c>
      <c r="X19" s="409">
        <v>88.28</v>
      </c>
      <c r="Y19" s="409">
        <v>99.34</v>
      </c>
      <c r="Z19" s="409">
        <v>98.39</v>
      </c>
      <c r="AA19" s="409">
        <v>91.65</v>
      </c>
      <c r="AB19" s="409">
        <v>92.69</v>
      </c>
      <c r="AC19" s="504"/>
      <c r="AD19" s="513"/>
      <c r="AE19" s="421"/>
      <c r="AG19" s="423"/>
      <c r="AH19" s="423"/>
      <c r="AI19" s="423"/>
      <c r="AJ19" s="423"/>
      <c r="AK19" s="423"/>
      <c r="AL19" s="423"/>
      <c r="AM19" s="423"/>
      <c r="AN19" s="423"/>
      <c r="AO19" s="423"/>
    </row>
    <row r="20" spans="1:41" s="360" customFormat="1" ht="11.25" customHeight="1">
      <c r="A20" s="513"/>
      <c r="B20" s="499" t="s">
        <v>71</v>
      </c>
      <c r="C20" s="385"/>
      <c r="D20" s="385"/>
      <c r="E20" s="385"/>
      <c r="F20" s="385"/>
      <c r="G20" s="395">
        <v>0</v>
      </c>
      <c r="H20" s="395">
        <v>0</v>
      </c>
      <c r="I20" s="385"/>
      <c r="J20" s="385"/>
      <c r="K20" s="385"/>
      <c r="L20" s="385"/>
      <c r="M20" s="385"/>
      <c r="N20" s="385"/>
      <c r="O20" s="400"/>
      <c r="P20" s="400"/>
      <c r="Q20" s="388"/>
      <c r="R20" s="388"/>
      <c r="S20" s="388"/>
      <c r="T20" s="388"/>
      <c r="U20" s="405"/>
      <c r="V20" s="405"/>
      <c r="W20" s="408"/>
      <c r="X20" s="408"/>
      <c r="Y20" s="408"/>
      <c r="Z20" s="408"/>
      <c r="AA20" s="408"/>
      <c r="AB20" s="408"/>
      <c r="AC20" s="503" t="s">
        <v>71</v>
      </c>
      <c r="AD20" s="513"/>
      <c r="AE20" s="421"/>
      <c r="AG20" s="423"/>
      <c r="AH20" s="423"/>
      <c r="AI20" s="423"/>
      <c r="AJ20" s="423"/>
      <c r="AK20" s="423"/>
      <c r="AL20" s="423"/>
      <c r="AM20" s="423"/>
      <c r="AN20" s="423"/>
      <c r="AO20" s="423"/>
    </row>
    <row r="21" spans="1:41" s="360" customFormat="1" ht="11.25" customHeight="1">
      <c r="A21" s="513"/>
      <c r="B21" s="502"/>
      <c r="C21" s="386">
        <v>308</v>
      </c>
      <c r="D21" s="386">
        <v>114420424</v>
      </c>
      <c r="E21" s="386">
        <v>0</v>
      </c>
      <c r="F21" s="386">
        <v>0</v>
      </c>
      <c r="G21" s="387">
        <f>C21-E21</f>
        <v>308</v>
      </c>
      <c r="H21" s="387">
        <f>D21-F21</f>
        <v>114420424</v>
      </c>
      <c r="I21" s="386">
        <v>57</v>
      </c>
      <c r="J21" s="386">
        <v>12189316</v>
      </c>
      <c r="K21" s="386">
        <v>0</v>
      </c>
      <c r="L21" s="386">
        <v>0</v>
      </c>
      <c r="M21" s="386">
        <v>7</v>
      </c>
      <c r="N21" s="386">
        <v>368859</v>
      </c>
      <c r="O21" s="387">
        <f>SUM(E21,I21,K21,M21)</f>
        <v>64</v>
      </c>
      <c r="P21" s="387">
        <f>SUM(F21,J21,L21,N21)</f>
        <v>12558175</v>
      </c>
      <c r="Q21" s="386">
        <v>0</v>
      </c>
      <c r="R21" s="386">
        <v>0</v>
      </c>
      <c r="S21" s="386">
        <v>15</v>
      </c>
      <c r="T21" s="386">
        <v>25831327</v>
      </c>
      <c r="U21" s="389">
        <f>C21-O21+Q21-S21</f>
        <v>229</v>
      </c>
      <c r="V21" s="389">
        <f>D21-P21+R21-T21</f>
        <v>76030922</v>
      </c>
      <c r="W21" s="409">
        <v>110.92</v>
      </c>
      <c r="X21" s="409">
        <v>95.71</v>
      </c>
      <c r="Y21" s="409">
        <v>10.98</v>
      </c>
      <c r="Z21" s="409">
        <v>11.24</v>
      </c>
      <c r="AA21" s="413" t="s">
        <v>8</v>
      </c>
      <c r="AB21" s="413" t="s">
        <v>8</v>
      </c>
      <c r="AC21" s="504"/>
      <c r="AD21" s="513"/>
      <c r="AE21" s="421"/>
      <c r="AG21" s="423"/>
      <c r="AH21" s="423"/>
      <c r="AI21" s="423"/>
      <c r="AJ21" s="423"/>
      <c r="AK21" s="423"/>
      <c r="AL21" s="423"/>
      <c r="AM21" s="423"/>
      <c r="AN21" s="423"/>
      <c r="AO21" s="423"/>
    </row>
    <row r="22" spans="1:41" s="360" customFormat="1" ht="11.25" customHeight="1">
      <c r="A22" s="513"/>
      <c r="B22" s="499" t="s">
        <v>25</v>
      </c>
      <c r="C22" s="385"/>
      <c r="D22" s="385"/>
      <c r="E22" s="385"/>
      <c r="F22" s="385"/>
      <c r="G22" s="395">
        <f>SUM(G18,G20)</f>
        <v>12</v>
      </c>
      <c r="H22" s="395">
        <f>SUM(H18,H20)</f>
        <v>551200</v>
      </c>
      <c r="I22" s="397"/>
      <c r="J22" s="397"/>
      <c r="K22" s="397"/>
      <c r="L22" s="397"/>
      <c r="M22" s="397"/>
      <c r="N22" s="397"/>
      <c r="O22" s="399">
        <f>SUM(O18,O20)</f>
        <v>0</v>
      </c>
      <c r="P22" s="399">
        <f>SUM(P18,P20)</f>
        <v>0</v>
      </c>
      <c r="Q22" s="388"/>
      <c r="R22" s="388"/>
      <c r="S22" s="388"/>
      <c r="T22" s="388"/>
      <c r="U22" s="405"/>
      <c r="V22" s="405"/>
      <c r="W22" s="408"/>
      <c r="X22" s="408"/>
      <c r="Y22" s="408"/>
      <c r="Z22" s="408"/>
      <c r="AA22" s="408"/>
      <c r="AB22" s="408"/>
      <c r="AC22" s="503" t="s">
        <v>25</v>
      </c>
      <c r="AD22" s="513"/>
      <c r="AE22" s="421"/>
      <c r="AG22" s="423"/>
      <c r="AH22" s="423"/>
      <c r="AI22" s="423"/>
      <c r="AJ22" s="423"/>
      <c r="AK22" s="423"/>
      <c r="AL22" s="423"/>
      <c r="AM22" s="423"/>
      <c r="AN22" s="423"/>
      <c r="AO22" s="423"/>
    </row>
    <row r="23" spans="1:41" s="360" customFormat="1" ht="11.25" customHeight="1">
      <c r="A23" s="514"/>
      <c r="B23" s="502"/>
      <c r="C23" s="387">
        <f>SUM(C19,C21)</f>
        <v>13263</v>
      </c>
      <c r="D23" s="387">
        <f>SUM(D19,D21)</f>
        <v>1692411024</v>
      </c>
      <c r="E23" s="387">
        <f>SUM(E19,E21)</f>
        <v>11504</v>
      </c>
      <c r="F23" s="387">
        <f>SUM(F19,F21)</f>
        <v>1446265250</v>
      </c>
      <c r="G23" s="389">
        <f>SUM(G19,G21)</f>
        <v>1759</v>
      </c>
      <c r="H23" s="389">
        <f>SUM(H19,H21)</f>
        <v>246145774</v>
      </c>
      <c r="I23" s="387">
        <f t="shared" ref="I23:N23" si="9">SUM(I19,I21)</f>
        <v>1397</v>
      </c>
      <c r="J23" s="387">
        <f t="shared" si="9"/>
        <v>133043376</v>
      </c>
      <c r="K23" s="387">
        <f t="shared" si="9"/>
        <v>0</v>
      </c>
      <c r="L23" s="387">
        <f t="shared" si="9"/>
        <v>0</v>
      </c>
      <c r="M23" s="387">
        <f t="shared" si="9"/>
        <v>18</v>
      </c>
      <c r="N23" s="387">
        <f t="shared" si="9"/>
        <v>766418</v>
      </c>
      <c r="O23" s="389">
        <f t="shared" ref="O23:P34" si="10">SUM(E23,I23,K23,M23)</f>
        <v>12919</v>
      </c>
      <c r="P23" s="389">
        <f t="shared" si="10"/>
        <v>1580075044</v>
      </c>
      <c r="Q23" s="389">
        <f>SUM(Q19,Q21)</f>
        <v>0</v>
      </c>
      <c r="R23" s="389">
        <f>SUM(R19,R21)</f>
        <v>0</v>
      </c>
      <c r="S23" s="389">
        <f>SUM(S19,S21)</f>
        <v>15</v>
      </c>
      <c r="T23" s="389">
        <f>SUM(T19,T21)</f>
        <v>25831327</v>
      </c>
      <c r="U23" s="389">
        <f>U19+U21</f>
        <v>329</v>
      </c>
      <c r="V23" s="389">
        <f>V19+V21</f>
        <v>86504653</v>
      </c>
      <c r="W23" s="409">
        <v>99.84</v>
      </c>
      <c r="X23" s="409">
        <v>88.7</v>
      </c>
      <c r="Y23" s="409">
        <v>93.36</v>
      </c>
      <c r="Z23" s="409">
        <v>93.09</v>
      </c>
      <c r="AA23" s="409">
        <v>85.46</v>
      </c>
      <c r="AB23" s="409">
        <v>87.05</v>
      </c>
      <c r="AC23" s="504"/>
      <c r="AD23" s="514"/>
      <c r="AE23" s="421"/>
      <c r="AG23" s="423"/>
      <c r="AH23" s="423"/>
      <c r="AI23" s="423"/>
      <c r="AJ23" s="423"/>
      <c r="AK23" s="423"/>
      <c r="AL23" s="423"/>
      <c r="AM23" s="423"/>
      <c r="AN23" s="423"/>
      <c r="AO23" s="423"/>
    </row>
    <row r="24" spans="1:41" s="360" customFormat="1" ht="11.25" customHeight="1">
      <c r="A24" s="373" t="s">
        <v>74</v>
      </c>
      <c r="B24" s="380" t="s">
        <v>69</v>
      </c>
      <c r="C24" s="383">
        <v>738</v>
      </c>
      <c r="D24" s="383">
        <v>1128435498</v>
      </c>
      <c r="E24" s="383">
        <v>735</v>
      </c>
      <c r="F24" s="383">
        <v>1128429384</v>
      </c>
      <c r="G24" s="384">
        <f>C24-E24</f>
        <v>3</v>
      </c>
      <c r="H24" s="384">
        <f>D24-F24</f>
        <v>6114</v>
      </c>
      <c r="I24" s="383">
        <v>3</v>
      </c>
      <c r="J24" s="383">
        <v>6114</v>
      </c>
      <c r="K24" s="383">
        <v>0</v>
      </c>
      <c r="L24" s="383">
        <v>0</v>
      </c>
      <c r="M24" s="383">
        <v>0</v>
      </c>
      <c r="N24" s="383">
        <v>0</v>
      </c>
      <c r="O24" s="398">
        <f t="shared" si="10"/>
        <v>738</v>
      </c>
      <c r="P24" s="398">
        <f t="shared" si="10"/>
        <v>1128435498</v>
      </c>
      <c r="Q24" s="383">
        <v>0</v>
      </c>
      <c r="R24" s="383">
        <v>0</v>
      </c>
      <c r="S24" s="383">
        <v>0</v>
      </c>
      <c r="T24" s="383">
        <v>0</v>
      </c>
      <c r="U24" s="398">
        <f>C24-O24+Q24-S24</f>
        <v>0</v>
      </c>
      <c r="V24" s="398">
        <f>D24-P24+R24-T24</f>
        <v>0</v>
      </c>
      <c r="W24" s="407">
        <v>107.98</v>
      </c>
      <c r="X24" s="407">
        <v>95.73</v>
      </c>
      <c r="Y24" s="407">
        <v>100</v>
      </c>
      <c r="Z24" s="407">
        <v>100</v>
      </c>
      <c r="AA24" s="407">
        <v>99.99</v>
      </c>
      <c r="AB24" s="407">
        <v>99.99</v>
      </c>
      <c r="AC24" s="417" t="s">
        <v>69</v>
      </c>
      <c r="AD24" s="373" t="s">
        <v>74</v>
      </c>
      <c r="AE24" s="421"/>
      <c r="AG24" s="423"/>
      <c r="AH24" s="423"/>
      <c r="AI24" s="423"/>
      <c r="AJ24" s="423"/>
      <c r="AK24" s="423"/>
      <c r="AL24" s="423"/>
      <c r="AM24" s="423"/>
      <c r="AN24" s="423"/>
      <c r="AO24" s="423"/>
    </row>
    <row r="25" spans="1:41" s="360" customFormat="1" ht="11.25" customHeight="1">
      <c r="A25" s="373" t="s">
        <v>75</v>
      </c>
      <c r="B25" s="380" t="s">
        <v>69</v>
      </c>
      <c r="C25" s="383">
        <v>158</v>
      </c>
      <c r="D25" s="383">
        <v>156632800</v>
      </c>
      <c r="E25" s="383">
        <v>154</v>
      </c>
      <c r="F25" s="383">
        <v>153041650</v>
      </c>
      <c r="G25" s="384">
        <f>C25-E25</f>
        <v>4</v>
      </c>
      <c r="H25" s="384">
        <f>D25-F25</f>
        <v>3591150</v>
      </c>
      <c r="I25" s="383">
        <v>4</v>
      </c>
      <c r="J25" s="383">
        <v>3591150</v>
      </c>
      <c r="K25" s="383">
        <v>0</v>
      </c>
      <c r="L25" s="383">
        <v>0</v>
      </c>
      <c r="M25" s="383">
        <v>0</v>
      </c>
      <c r="N25" s="383">
        <v>0</v>
      </c>
      <c r="O25" s="398">
        <f t="shared" si="10"/>
        <v>158</v>
      </c>
      <c r="P25" s="398">
        <f t="shared" si="10"/>
        <v>156632800</v>
      </c>
      <c r="Q25" s="383">
        <v>0</v>
      </c>
      <c r="R25" s="383">
        <v>0</v>
      </c>
      <c r="S25" s="383">
        <v>0</v>
      </c>
      <c r="T25" s="383">
        <v>0</v>
      </c>
      <c r="U25" s="398">
        <f>C25-O25+Q25-S25</f>
        <v>0</v>
      </c>
      <c r="V25" s="398">
        <f>D25-P25+R25-T25</f>
        <v>0</v>
      </c>
      <c r="W25" s="407">
        <v>107.66</v>
      </c>
      <c r="X25" s="407">
        <v>92.53</v>
      </c>
      <c r="Y25" s="407">
        <v>100</v>
      </c>
      <c r="Z25" s="407">
        <v>100</v>
      </c>
      <c r="AA25" s="407">
        <v>97.71</v>
      </c>
      <c r="AB25" s="407">
        <v>99.99</v>
      </c>
      <c r="AC25" s="417" t="s">
        <v>69</v>
      </c>
      <c r="AD25" s="373" t="s">
        <v>75</v>
      </c>
      <c r="AE25" s="421"/>
      <c r="AG25" s="423"/>
      <c r="AH25" s="423"/>
      <c r="AI25" s="423"/>
      <c r="AJ25" s="423"/>
      <c r="AK25" s="423"/>
      <c r="AL25" s="423"/>
      <c r="AM25" s="423"/>
      <c r="AN25" s="423"/>
      <c r="AO25" s="423"/>
    </row>
    <row r="26" spans="1:41" s="360" customFormat="1" ht="11.25">
      <c r="A26" s="507" t="s">
        <v>76</v>
      </c>
      <c r="B26" s="499" t="s">
        <v>69</v>
      </c>
      <c r="C26" s="388"/>
      <c r="D26" s="388"/>
      <c r="E26" s="388"/>
      <c r="F26" s="388"/>
      <c r="G26" s="395">
        <v>192</v>
      </c>
      <c r="H26" s="395">
        <v>3229859780</v>
      </c>
      <c r="I26" s="397"/>
      <c r="J26" s="397"/>
      <c r="K26" s="397"/>
      <c r="L26" s="397"/>
      <c r="M26" s="397"/>
      <c r="N26" s="397"/>
      <c r="O26" s="399">
        <f t="shared" si="10"/>
        <v>0</v>
      </c>
      <c r="P26" s="399">
        <f t="shared" si="10"/>
        <v>0</v>
      </c>
      <c r="Q26" s="404"/>
      <c r="R26" s="404"/>
      <c r="S26" s="404"/>
      <c r="T26" s="404"/>
      <c r="U26" s="405"/>
      <c r="V26" s="405"/>
      <c r="W26" s="408"/>
      <c r="X26" s="408"/>
      <c r="Y26" s="408"/>
      <c r="Z26" s="408"/>
      <c r="AA26" s="408"/>
      <c r="AB26" s="408"/>
      <c r="AC26" s="503" t="s">
        <v>69</v>
      </c>
      <c r="AD26" s="507" t="s">
        <v>76</v>
      </c>
      <c r="AE26" s="421"/>
      <c r="AG26" s="423"/>
      <c r="AH26" s="423"/>
      <c r="AI26" s="423"/>
      <c r="AJ26" s="423"/>
      <c r="AK26" s="423"/>
      <c r="AL26" s="423"/>
      <c r="AM26" s="423"/>
      <c r="AN26" s="423"/>
      <c r="AO26" s="423"/>
    </row>
    <row r="27" spans="1:41" s="360" customFormat="1" ht="11.25">
      <c r="A27" s="510"/>
      <c r="B27" s="502"/>
      <c r="C27" s="386">
        <v>1662</v>
      </c>
      <c r="D27" s="386">
        <v>9342631355</v>
      </c>
      <c r="E27" s="386">
        <v>1442</v>
      </c>
      <c r="F27" s="386">
        <v>6009981279</v>
      </c>
      <c r="G27" s="387">
        <f>C27-E27</f>
        <v>220</v>
      </c>
      <c r="H27" s="387">
        <f>D27-F27</f>
        <v>3332650076</v>
      </c>
      <c r="I27" s="386">
        <v>220</v>
      </c>
      <c r="J27" s="386">
        <v>3332650076</v>
      </c>
      <c r="K27" s="386">
        <v>0</v>
      </c>
      <c r="L27" s="386">
        <v>0</v>
      </c>
      <c r="M27" s="386">
        <v>0</v>
      </c>
      <c r="N27" s="386">
        <v>0</v>
      </c>
      <c r="O27" s="389">
        <f t="shared" si="10"/>
        <v>1662</v>
      </c>
      <c r="P27" s="389">
        <f t="shared" si="10"/>
        <v>9342631355</v>
      </c>
      <c r="Q27" s="386">
        <v>0</v>
      </c>
      <c r="R27" s="386">
        <v>0</v>
      </c>
      <c r="S27" s="386">
        <v>0</v>
      </c>
      <c r="T27" s="386">
        <v>0</v>
      </c>
      <c r="U27" s="389">
        <f>C27-O27+Q27-S27</f>
        <v>0</v>
      </c>
      <c r="V27" s="389">
        <f>D27-P27+R27-T27</f>
        <v>0</v>
      </c>
      <c r="W27" s="409">
        <v>101.05</v>
      </c>
      <c r="X27" s="409">
        <v>102.9</v>
      </c>
      <c r="Y27" s="409">
        <v>100</v>
      </c>
      <c r="Z27" s="409">
        <v>100</v>
      </c>
      <c r="AA27" s="409">
        <v>64.33</v>
      </c>
      <c r="AB27" s="409">
        <v>64.81</v>
      </c>
      <c r="AC27" s="504"/>
      <c r="AD27" s="510"/>
      <c r="AE27" s="421"/>
      <c r="AG27" s="423"/>
      <c r="AH27" s="423"/>
      <c r="AI27" s="423"/>
      <c r="AJ27" s="423"/>
      <c r="AK27" s="423"/>
      <c r="AL27" s="423"/>
      <c r="AM27" s="423"/>
      <c r="AN27" s="423"/>
      <c r="AO27" s="423"/>
    </row>
    <row r="28" spans="1:41" s="360" customFormat="1" ht="11.25">
      <c r="A28" s="510"/>
      <c r="B28" s="499" t="s">
        <v>71</v>
      </c>
      <c r="C28" s="388"/>
      <c r="D28" s="388"/>
      <c r="E28" s="388"/>
      <c r="F28" s="388"/>
      <c r="G28" s="395">
        <v>0</v>
      </c>
      <c r="H28" s="395">
        <v>0</v>
      </c>
      <c r="I28" s="395"/>
      <c r="J28" s="395"/>
      <c r="K28" s="385"/>
      <c r="L28" s="385"/>
      <c r="M28" s="385"/>
      <c r="N28" s="385"/>
      <c r="O28" s="399">
        <f t="shared" si="10"/>
        <v>0</v>
      </c>
      <c r="P28" s="399">
        <f t="shared" si="10"/>
        <v>0</v>
      </c>
      <c r="Q28" s="404"/>
      <c r="R28" s="404"/>
      <c r="S28" s="404"/>
      <c r="T28" s="404"/>
      <c r="U28" s="405"/>
      <c r="V28" s="405"/>
      <c r="W28" s="408"/>
      <c r="X28" s="408"/>
      <c r="Y28" s="408"/>
      <c r="Z28" s="408"/>
      <c r="AA28" s="408"/>
      <c r="AB28" s="408"/>
      <c r="AC28" s="503" t="s">
        <v>71</v>
      </c>
      <c r="AD28" s="510"/>
      <c r="AE28" s="421"/>
      <c r="AG28" s="423"/>
      <c r="AH28" s="423"/>
      <c r="AI28" s="423"/>
      <c r="AJ28" s="423"/>
      <c r="AK28" s="423"/>
      <c r="AL28" s="423"/>
      <c r="AM28" s="423"/>
      <c r="AN28" s="423"/>
      <c r="AO28" s="423"/>
    </row>
    <row r="29" spans="1:41" s="360" customFormat="1" ht="11.25">
      <c r="A29" s="510"/>
      <c r="B29" s="502"/>
      <c r="C29" s="386">
        <v>3</v>
      </c>
      <c r="D29" s="386">
        <v>314072</v>
      </c>
      <c r="E29" s="386">
        <v>0</v>
      </c>
      <c r="F29" s="386">
        <v>0</v>
      </c>
      <c r="G29" s="387">
        <f>C29-E29</f>
        <v>3</v>
      </c>
      <c r="H29" s="387">
        <f>D29-F29</f>
        <v>314072</v>
      </c>
      <c r="I29" s="386">
        <v>0</v>
      </c>
      <c r="J29" s="386">
        <v>0</v>
      </c>
      <c r="K29" s="386">
        <v>0</v>
      </c>
      <c r="L29" s="386">
        <v>0</v>
      </c>
      <c r="M29" s="386">
        <v>0</v>
      </c>
      <c r="N29" s="386">
        <v>0</v>
      </c>
      <c r="O29" s="389">
        <f t="shared" si="10"/>
        <v>0</v>
      </c>
      <c r="P29" s="389">
        <f t="shared" si="10"/>
        <v>0</v>
      </c>
      <c r="Q29" s="386">
        <v>0</v>
      </c>
      <c r="R29" s="386">
        <v>0</v>
      </c>
      <c r="S29" s="386">
        <v>0</v>
      </c>
      <c r="T29" s="386">
        <v>0</v>
      </c>
      <c r="U29" s="389">
        <f>C29-O29+Q29-S29</f>
        <v>3</v>
      </c>
      <c r="V29" s="389">
        <f>D29-P29+R29-T29</f>
        <v>314072</v>
      </c>
      <c r="W29" s="409">
        <v>100</v>
      </c>
      <c r="X29" s="409">
        <v>57.48</v>
      </c>
      <c r="Y29" s="409">
        <v>0</v>
      </c>
      <c r="Z29" s="409">
        <v>0</v>
      </c>
      <c r="AA29" s="413" t="s">
        <v>8</v>
      </c>
      <c r="AB29" s="413" t="s">
        <v>8</v>
      </c>
      <c r="AC29" s="504"/>
      <c r="AD29" s="510"/>
      <c r="AE29" s="421"/>
      <c r="AG29" s="423"/>
      <c r="AH29" s="423"/>
      <c r="AI29" s="423"/>
      <c r="AJ29" s="423"/>
      <c r="AK29" s="423"/>
      <c r="AL29" s="423"/>
      <c r="AM29" s="423"/>
      <c r="AN29" s="423"/>
      <c r="AO29" s="423"/>
    </row>
    <row r="30" spans="1:41" s="360" customFormat="1" ht="11.25">
      <c r="A30" s="510"/>
      <c r="B30" s="499" t="s">
        <v>25</v>
      </c>
      <c r="C30" s="388"/>
      <c r="D30" s="388"/>
      <c r="E30" s="388"/>
      <c r="F30" s="388"/>
      <c r="G30" s="395">
        <f>SUM(G26,G28)</f>
        <v>192</v>
      </c>
      <c r="H30" s="395">
        <f>SUM(H26,H28)</f>
        <v>3229859780</v>
      </c>
      <c r="I30" s="397"/>
      <c r="J30" s="397"/>
      <c r="K30" s="397"/>
      <c r="L30" s="397"/>
      <c r="M30" s="397"/>
      <c r="N30" s="397"/>
      <c r="O30" s="399">
        <f t="shared" si="10"/>
        <v>0</v>
      </c>
      <c r="P30" s="399">
        <f t="shared" si="10"/>
        <v>0</v>
      </c>
      <c r="Q30" s="404"/>
      <c r="R30" s="404"/>
      <c r="S30" s="404"/>
      <c r="T30" s="404"/>
      <c r="U30" s="405"/>
      <c r="V30" s="405"/>
      <c r="W30" s="408"/>
      <c r="X30" s="408"/>
      <c r="Y30" s="408"/>
      <c r="Z30" s="408"/>
      <c r="AA30" s="408"/>
      <c r="AB30" s="408"/>
      <c r="AC30" s="503" t="s">
        <v>25</v>
      </c>
      <c r="AD30" s="510"/>
      <c r="AE30" s="421"/>
      <c r="AG30" s="423"/>
      <c r="AH30" s="423"/>
      <c r="AI30" s="423"/>
      <c r="AJ30" s="423"/>
      <c r="AK30" s="423"/>
      <c r="AL30" s="423"/>
      <c r="AM30" s="423"/>
      <c r="AN30" s="423"/>
      <c r="AO30" s="423"/>
    </row>
    <row r="31" spans="1:41" s="360" customFormat="1" ht="11.25">
      <c r="A31" s="511"/>
      <c r="B31" s="502"/>
      <c r="C31" s="387">
        <f>SUM(C27,C29)</f>
        <v>1665</v>
      </c>
      <c r="D31" s="387">
        <f>SUM(D27,D29)</f>
        <v>9342945427</v>
      </c>
      <c r="E31" s="387">
        <f>SUM(E27,E29)</f>
        <v>1442</v>
      </c>
      <c r="F31" s="387">
        <f>SUM(F27,F29)</f>
        <v>6009981279</v>
      </c>
      <c r="G31" s="389">
        <f>SUM(G27,G29)</f>
        <v>223</v>
      </c>
      <c r="H31" s="389">
        <f>SUM(H27,H29)</f>
        <v>3332964148</v>
      </c>
      <c r="I31" s="387">
        <f t="shared" ref="I31:N31" si="11">SUM(I27,I29)</f>
        <v>220</v>
      </c>
      <c r="J31" s="387">
        <f t="shared" si="11"/>
        <v>3332650076</v>
      </c>
      <c r="K31" s="387">
        <f t="shared" si="11"/>
        <v>0</v>
      </c>
      <c r="L31" s="387">
        <f t="shared" si="11"/>
        <v>0</v>
      </c>
      <c r="M31" s="387">
        <f t="shared" si="11"/>
        <v>0</v>
      </c>
      <c r="N31" s="387">
        <f t="shared" si="11"/>
        <v>0</v>
      </c>
      <c r="O31" s="389">
        <f t="shared" si="10"/>
        <v>1662</v>
      </c>
      <c r="P31" s="389">
        <f t="shared" si="10"/>
        <v>9342631355</v>
      </c>
      <c r="Q31" s="389">
        <f>SUM(Q27,Q29)</f>
        <v>0</v>
      </c>
      <c r="R31" s="389">
        <f>SUM(R27,R29)</f>
        <v>0</v>
      </c>
      <c r="S31" s="389">
        <f>SUM(S27,S29)</f>
        <v>0</v>
      </c>
      <c r="T31" s="389">
        <f>SUM(T27,T29)</f>
        <v>0</v>
      </c>
      <c r="U31" s="389">
        <f>U27+U29</f>
        <v>3</v>
      </c>
      <c r="V31" s="389">
        <f>V27+V29</f>
        <v>314072</v>
      </c>
      <c r="W31" s="409">
        <v>101.05</v>
      </c>
      <c r="X31" s="409">
        <v>102.9</v>
      </c>
      <c r="Y31" s="409">
        <v>99.99</v>
      </c>
      <c r="Z31" s="409">
        <v>99.99</v>
      </c>
      <c r="AA31" s="409">
        <v>64.33</v>
      </c>
      <c r="AB31" s="409">
        <v>64.81</v>
      </c>
      <c r="AC31" s="504"/>
      <c r="AD31" s="511"/>
      <c r="AE31" s="421"/>
      <c r="AG31" s="423"/>
      <c r="AH31" s="423"/>
      <c r="AI31" s="423"/>
      <c r="AJ31" s="423"/>
      <c r="AK31" s="423"/>
      <c r="AL31" s="423"/>
      <c r="AM31" s="423"/>
      <c r="AN31" s="423"/>
      <c r="AO31" s="423"/>
    </row>
    <row r="32" spans="1:41" s="360" customFormat="1" ht="11.25">
      <c r="A32" s="368" t="s">
        <v>105</v>
      </c>
      <c r="B32" s="381" t="s">
        <v>69</v>
      </c>
      <c r="C32" s="383">
        <v>12616</v>
      </c>
      <c r="D32" s="383">
        <v>669615800</v>
      </c>
      <c r="E32" s="383">
        <v>12616</v>
      </c>
      <c r="F32" s="383">
        <v>669615800</v>
      </c>
      <c r="G32" s="384">
        <f>C32-E32</f>
        <v>0</v>
      </c>
      <c r="H32" s="384">
        <f>D32-F32</f>
        <v>0</v>
      </c>
      <c r="I32" s="383">
        <v>0</v>
      </c>
      <c r="J32" s="383">
        <v>0</v>
      </c>
      <c r="K32" s="383">
        <v>0</v>
      </c>
      <c r="L32" s="383">
        <v>0</v>
      </c>
      <c r="M32" s="383">
        <v>0</v>
      </c>
      <c r="N32" s="383">
        <v>0</v>
      </c>
      <c r="O32" s="398">
        <f t="shared" si="10"/>
        <v>12616</v>
      </c>
      <c r="P32" s="398">
        <f t="shared" si="10"/>
        <v>669615800</v>
      </c>
      <c r="Q32" s="383">
        <v>0</v>
      </c>
      <c r="R32" s="383">
        <v>0</v>
      </c>
      <c r="S32" s="383">
        <v>0</v>
      </c>
      <c r="T32" s="383">
        <v>0</v>
      </c>
      <c r="U32" s="398">
        <f t="shared" ref="U32:V34" si="12">C32-O32+Q32-S32</f>
        <v>0</v>
      </c>
      <c r="V32" s="398">
        <f t="shared" si="12"/>
        <v>0</v>
      </c>
      <c r="W32" s="407">
        <v>98.03</v>
      </c>
      <c r="X32" s="407">
        <v>208.4</v>
      </c>
      <c r="Y32" s="407">
        <v>100</v>
      </c>
      <c r="Z32" s="407">
        <v>100</v>
      </c>
      <c r="AA32" s="407">
        <v>100</v>
      </c>
      <c r="AB32" s="407">
        <v>99.99</v>
      </c>
      <c r="AC32" s="417" t="s">
        <v>69</v>
      </c>
      <c r="AD32" s="368" t="s">
        <v>105</v>
      </c>
      <c r="AE32" s="421"/>
      <c r="AG32" s="423"/>
      <c r="AH32" s="423"/>
      <c r="AI32" s="423"/>
      <c r="AJ32" s="423"/>
      <c r="AK32" s="423"/>
      <c r="AL32" s="423"/>
      <c r="AM32" s="423"/>
      <c r="AN32" s="423"/>
      <c r="AO32" s="423"/>
    </row>
    <row r="33" spans="1:41" s="360" customFormat="1" ht="11.25">
      <c r="A33" s="505" t="s">
        <v>110</v>
      </c>
      <c r="B33" s="381" t="s">
        <v>69</v>
      </c>
      <c r="C33" s="383">
        <v>402456</v>
      </c>
      <c r="D33" s="383">
        <v>13189054420</v>
      </c>
      <c r="E33" s="383">
        <v>364392</v>
      </c>
      <c r="F33" s="383">
        <v>11801015000</v>
      </c>
      <c r="G33" s="384">
        <f>C33-E33</f>
        <v>38064</v>
      </c>
      <c r="H33" s="384">
        <f>D33-F33</f>
        <v>1388039420</v>
      </c>
      <c r="I33" s="383">
        <v>37622</v>
      </c>
      <c r="J33" s="383">
        <v>1372800172</v>
      </c>
      <c r="K33" s="383">
        <v>56</v>
      </c>
      <c r="L33" s="383">
        <v>2336510</v>
      </c>
      <c r="M33" s="383">
        <v>267</v>
      </c>
      <c r="N33" s="383">
        <v>8847353</v>
      </c>
      <c r="O33" s="398">
        <f t="shared" si="10"/>
        <v>402337</v>
      </c>
      <c r="P33" s="398">
        <f t="shared" si="10"/>
        <v>13184999035</v>
      </c>
      <c r="Q33" s="383">
        <v>0</v>
      </c>
      <c r="R33" s="383">
        <v>0</v>
      </c>
      <c r="S33" s="383">
        <v>5</v>
      </c>
      <c r="T33" s="383">
        <v>163700</v>
      </c>
      <c r="U33" s="398">
        <f t="shared" si="12"/>
        <v>114</v>
      </c>
      <c r="V33" s="398">
        <f t="shared" si="12"/>
        <v>3891685</v>
      </c>
      <c r="W33" s="407">
        <v>98.94</v>
      </c>
      <c r="X33" s="410" t="s">
        <v>135</v>
      </c>
      <c r="Y33" s="407">
        <v>99.97</v>
      </c>
      <c r="Z33" s="407">
        <v>99.96</v>
      </c>
      <c r="AA33" s="407">
        <v>89.48</v>
      </c>
      <c r="AB33" s="407">
        <v>90.44</v>
      </c>
      <c r="AC33" s="417" t="s">
        <v>69</v>
      </c>
      <c r="AD33" s="505" t="s">
        <v>110</v>
      </c>
      <c r="AE33" s="421"/>
      <c r="AG33" s="423"/>
      <c r="AH33" s="423"/>
      <c r="AI33" s="423"/>
      <c r="AJ33" s="423"/>
      <c r="AK33" s="423"/>
      <c r="AL33" s="423"/>
      <c r="AM33" s="423"/>
      <c r="AN33" s="423"/>
      <c r="AO33" s="423"/>
    </row>
    <row r="34" spans="1:41" s="360" customFormat="1" ht="11.25">
      <c r="A34" s="506"/>
      <c r="B34" s="380" t="s">
        <v>71</v>
      </c>
      <c r="C34" s="383">
        <v>134</v>
      </c>
      <c r="D34" s="383">
        <v>5175932</v>
      </c>
      <c r="E34" s="383">
        <v>0</v>
      </c>
      <c r="F34" s="383">
        <v>0</v>
      </c>
      <c r="G34" s="384"/>
      <c r="H34" s="384"/>
      <c r="I34" s="383">
        <v>69</v>
      </c>
      <c r="J34" s="383">
        <v>2961676</v>
      </c>
      <c r="K34" s="383">
        <v>0</v>
      </c>
      <c r="L34" s="383">
        <v>34000</v>
      </c>
      <c r="M34" s="383">
        <v>13</v>
      </c>
      <c r="N34" s="383">
        <v>480527</v>
      </c>
      <c r="O34" s="398">
        <f t="shared" si="10"/>
        <v>82</v>
      </c>
      <c r="P34" s="398">
        <f t="shared" si="10"/>
        <v>3476203</v>
      </c>
      <c r="Q34" s="383"/>
      <c r="R34" s="383"/>
      <c r="S34" s="383">
        <v>2</v>
      </c>
      <c r="T34" s="383">
        <v>59816</v>
      </c>
      <c r="U34" s="398">
        <f t="shared" si="12"/>
        <v>50</v>
      </c>
      <c r="V34" s="398">
        <f t="shared" si="12"/>
        <v>1639913</v>
      </c>
      <c r="W34" s="410" t="s">
        <v>134</v>
      </c>
      <c r="X34" s="410" t="s">
        <v>8</v>
      </c>
      <c r="Y34" s="414">
        <v>67.16</v>
      </c>
      <c r="Z34" s="410" t="s">
        <v>8</v>
      </c>
      <c r="AA34" s="410" t="s">
        <v>8</v>
      </c>
      <c r="AB34" s="410" t="s">
        <v>8</v>
      </c>
      <c r="AC34" s="417" t="s">
        <v>71</v>
      </c>
      <c r="AD34" s="506"/>
      <c r="AE34" s="421"/>
      <c r="AG34" s="423"/>
      <c r="AH34" s="423"/>
      <c r="AI34" s="423"/>
      <c r="AJ34" s="423"/>
      <c r="AK34" s="423"/>
      <c r="AL34" s="423"/>
      <c r="AM34" s="423"/>
      <c r="AN34" s="423"/>
      <c r="AO34" s="423"/>
    </row>
    <row r="35" spans="1:41" s="360" customFormat="1" ht="13.5" customHeight="1">
      <c r="A35" s="506"/>
      <c r="B35" s="380" t="s">
        <v>25</v>
      </c>
      <c r="C35" s="389">
        <f t="shared" ref="C35:V35" si="13">SUM(C33:C34)</f>
        <v>402590</v>
      </c>
      <c r="D35" s="389">
        <f t="shared" si="13"/>
        <v>13194230352</v>
      </c>
      <c r="E35" s="389">
        <f t="shared" si="13"/>
        <v>364392</v>
      </c>
      <c r="F35" s="389">
        <f t="shared" si="13"/>
        <v>11801015000</v>
      </c>
      <c r="G35" s="389">
        <f t="shared" si="13"/>
        <v>38064</v>
      </c>
      <c r="H35" s="389">
        <f t="shared" si="13"/>
        <v>1388039420</v>
      </c>
      <c r="I35" s="389">
        <f t="shared" si="13"/>
        <v>37691</v>
      </c>
      <c r="J35" s="389">
        <f t="shared" si="13"/>
        <v>1375761848</v>
      </c>
      <c r="K35" s="389">
        <f t="shared" si="13"/>
        <v>56</v>
      </c>
      <c r="L35" s="389">
        <f t="shared" si="13"/>
        <v>2370510</v>
      </c>
      <c r="M35" s="389">
        <f t="shared" si="13"/>
        <v>280</v>
      </c>
      <c r="N35" s="389">
        <f t="shared" si="13"/>
        <v>9327880</v>
      </c>
      <c r="O35" s="389">
        <f t="shared" si="13"/>
        <v>402419</v>
      </c>
      <c r="P35" s="389">
        <f t="shared" si="13"/>
        <v>13188475238</v>
      </c>
      <c r="Q35" s="389">
        <f t="shared" si="13"/>
        <v>0</v>
      </c>
      <c r="R35" s="389">
        <f t="shared" si="13"/>
        <v>0</v>
      </c>
      <c r="S35" s="389">
        <f t="shared" si="13"/>
        <v>7</v>
      </c>
      <c r="T35" s="389">
        <f t="shared" si="13"/>
        <v>223516</v>
      </c>
      <c r="U35" s="389">
        <f t="shared" si="13"/>
        <v>164</v>
      </c>
      <c r="V35" s="389">
        <f t="shared" si="13"/>
        <v>5531598</v>
      </c>
      <c r="W35" s="407">
        <v>98.98</v>
      </c>
      <c r="X35" s="410" t="s">
        <v>135</v>
      </c>
      <c r="Y35" s="407">
        <v>99.96</v>
      </c>
      <c r="Z35" s="407">
        <v>99.96</v>
      </c>
      <c r="AA35" s="407">
        <v>89.44</v>
      </c>
      <c r="AB35" s="407">
        <v>90.44</v>
      </c>
      <c r="AC35" s="417" t="s">
        <v>25</v>
      </c>
      <c r="AD35" s="506"/>
      <c r="AE35" s="421"/>
      <c r="AG35" s="423"/>
      <c r="AH35" s="423"/>
      <c r="AI35" s="423"/>
      <c r="AJ35" s="423"/>
      <c r="AK35" s="423"/>
      <c r="AL35" s="423"/>
      <c r="AM35" s="423"/>
      <c r="AN35" s="423"/>
      <c r="AO35" s="423"/>
    </row>
    <row r="36" spans="1:41" s="360" customFormat="1" ht="11.25">
      <c r="A36" s="507" t="s">
        <v>16</v>
      </c>
      <c r="B36" s="380" t="s">
        <v>69</v>
      </c>
      <c r="C36" s="383">
        <v>127</v>
      </c>
      <c r="D36" s="383">
        <v>8466900</v>
      </c>
      <c r="E36" s="383">
        <v>125</v>
      </c>
      <c r="F36" s="383">
        <v>8285300</v>
      </c>
      <c r="G36" s="384">
        <f t="shared" ref="G36:H42" si="14">C36-E36</f>
        <v>2</v>
      </c>
      <c r="H36" s="384">
        <f t="shared" si="14"/>
        <v>181600</v>
      </c>
      <c r="I36" s="383">
        <v>2</v>
      </c>
      <c r="J36" s="383">
        <v>181600</v>
      </c>
      <c r="K36" s="383">
        <v>0</v>
      </c>
      <c r="L36" s="383">
        <v>0</v>
      </c>
      <c r="M36" s="383">
        <v>0</v>
      </c>
      <c r="N36" s="383">
        <v>0</v>
      </c>
      <c r="O36" s="398">
        <f t="shared" ref="O36:P46" si="15">SUM(E36,I36,K36,M36)</f>
        <v>127</v>
      </c>
      <c r="P36" s="398">
        <f t="shared" si="15"/>
        <v>8466900</v>
      </c>
      <c r="Q36" s="383">
        <v>0</v>
      </c>
      <c r="R36" s="383">
        <v>0</v>
      </c>
      <c r="S36" s="383">
        <v>0</v>
      </c>
      <c r="T36" s="383">
        <v>0</v>
      </c>
      <c r="U36" s="398">
        <f>C36-O36+Q36-S36</f>
        <v>0</v>
      </c>
      <c r="V36" s="398">
        <f>D36-P36+R36-T36</f>
        <v>0</v>
      </c>
      <c r="W36" s="407">
        <v>97.25</v>
      </c>
      <c r="X36" s="407">
        <v>85.77</v>
      </c>
      <c r="Y36" s="407">
        <v>100</v>
      </c>
      <c r="Z36" s="407">
        <v>97.21</v>
      </c>
      <c r="AA36" s="407">
        <v>97.86</v>
      </c>
      <c r="AB36" s="407">
        <v>97.21</v>
      </c>
      <c r="AC36" s="417" t="s">
        <v>69</v>
      </c>
      <c r="AD36" s="507" t="s">
        <v>16</v>
      </c>
      <c r="AE36" s="421"/>
      <c r="AG36" s="423"/>
      <c r="AH36" s="423"/>
      <c r="AI36" s="423"/>
      <c r="AJ36" s="423"/>
      <c r="AK36" s="423"/>
      <c r="AL36" s="423"/>
      <c r="AM36" s="423"/>
      <c r="AN36" s="423"/>
      <c r="AO36" s="423"/>
    </row>
    <row r="37" spans="1:41" s="360" customFormat="1" ht="11.25">
      <c r="A37" s="508"/>
      <c r="B37" s="380" t="s">
        <v>71</v>
      </c>
      <c r="C37" s="383">
        <v>5</v>
      </c>
      <c r="D37" s="383">
        <v>470800</v>
      </c>
      <c r="E37" s="383">
        <v>0</v>
      </c>
      <c r="F37" s="383">
        <v>0</v>
      </c>
      <c r="G37" s="384">
        <f t="shared" si="14"/>
        <v>5</v>
      </c>
      <c r="H37" s="384">
        <f t="shared" si="14"/>
        <v>470800</v>
      </c>
      <c r="I37" s="383">
        <v>0</v>
      </c>
      <c r="J37" s="383">
        <v>0</v>
      </c>
      <c r="K37" s="383">
        <v>1</v>
      </c>
      <c r="L37" s="383">
        <v>210700</v>
      </c>
      <c r="M37" s="383">
        <v>0</v>
      </c>
      <c r="N37" s="383">
        <v>0</v>
      </c>
      <c r="O37" s="398">
        <f t="shared" si="15"/>
        <v>1</v>
      </c>
      <c r="P37" s="398">
        <f t="shared" si="15"/>
        <v>210700</v>
      </c>
      <c r="Q37" s="383">
        <v>0</v>
      </c>
      <c r="R37" s="383">
        <v>0</v>
      </c>
      <c r="S37" s="383">
        <v>0</v>
      </c>
      <c r="T37" s="383">
        <v>0</v>
      </c>
      <c r="U37" s="398">
        <f>C37-O37+Q37-S37</f>
        <v>4</v>
      </c>
      <c r="V37" s="398">
        <f>D37-P37+R37-T37</f>
        <v>260100</v>
      </c>
      <c r="W37" s="407">
        <v>86.86</v>
      </c>
      <c r="X37" s="407">
        <v>126.4</v>
      </c>
      <c r="Y37" s="407">
        <v>44.75</v>
      </c>
      <c r="Z37" s="407">
        <v>35.06</v>
      </c>
      <c r="AA37" s="410" t="s">
        <v>8</v>
      </c>
      <c r="AB37" s="410" t="s">
        <v>8</v>
      </c>
      <c r="AC37" s="417" t="s">
        <v>71</v>
      </c>
      <c r="AD37" s="508"/>
      <c r="AE37" s="421"/>
      <c r="AG37" s="423"/>
      <c r="AH37" s="423"/>
      <c r="AI37" s="423"/>
      <c r="AJ37" s="423"/>
      <c r="AK37" s="423"/>
      <c r="AL37" s="423"/>
      <c r="AM37" s="423"/>
      <c r="AN37" s="423"/>
      <c r="AO37" s="423"/>
    </row>
    <row r="38" spans="1:41" s="360" customFormat="1" ht="11.25">
      <c r="A38" s="509"/>
      <c r="B38" s="380" t="s">
        <v>25</v>
      </c>
      <c r="C38" s="389">
        <f>SUM(C36:C37)</f>
        <v>132</v>
      </c>
      <c r="D38" s="389">
        <f>SUM(D36:D37)</f>
        <v>8937700</v>
      </c>
      <c r="E38" s="389">
        <f>SUM(E36:E37)</f>
        <v>125</v>
      </c>
      <c r="F38" s="389">
        <f>SUM(F36:F37)</f>
        <v>8285300</v>
      </c>
      <c r="G38" s="384">
        <f t="shared" si="14"/>
        <v>7</v>
      </c>
      <c r="H38" s="384">
        <f t="shared" si="14"/>
        <v>652400</v>
      </c>
      <c r="I38" s="389">
        <f t="shared" ref="I38:N38" si="16">SUM(I36:I37)</f>
        <v>2</v>
      </c>
      <c r="J38" s="389">
        <f t="shared" si="16"/>
        <v>181600</v>
      </c>
      <c r="K38" s="389">
        <f t="shared" si="16"/>
        <v>1</v>
      </c>
      <c r="L38" s="389">
        <f t="shared" si="16"/>
        <v>210700</v>
      </c>
      <c r="M38" s="389">
        <f t="shared" si="16"/>
        <v>0</v>
      </c>
      <c r="N38" s="389">
        <f t="shared" si="16"/>
        <v>0</v>
      </c>
      <c r="O38" s="398">
        <f t="shared" si="15"/>
        <v>128</v>
      </c>
      <c r="P38" s="398">
        <f t="shared" si="15"/>
        <v>8677600</v>
      </c>
      <c r="Q38" s="389">
        <f t="shared" ref="Q38:V38" si="17">SUM(Q36:Q37)</f>
        <v>0</v>
      </c>
      <c r="R38" s="389">
        <f t="shared" si="17"/>
        <v>0</v>
      </c>
      <c r="S38" s="389">
        <f t="shared" si="17"/>
        <v>0</v>
      </c>
      <c r="T38" s="389">
        <f t="shared" si="17"/>
        <v>0</v>
      </c>
      <c r="U38" s="398">
        <f t="shared" si="17"/>
        <v>4</v>
      </c>
      <c r="V38" s="398">
        <f t="shared" si="17"/>
        <v>260100</v>
      </c>
      <c r="W38" s="407">
        <v>96.64</v>
      </c>
      <c r="X38" s="407">
        <v>87.42</v>
      </c>
      <c r="Y38" s="407">
        <v>97.09</v>
      </c>
      <c r="Z38" s="407">
        <v>93.56</v>
      </c>
      <c r="AA38" s="407">
        <v>92.7</v>
      </c>
      <c r="AB38" s="407">
        <v>91.51</v>
      </c>
      <c r="AC38" s="417" t="s">
        <v>25</v>
      </c>
      <c r="AD38" s="509"/>
      <c r="AE38" s="421"/>
      <c r="AG38" s="423"/>
      <c r="AH38" s="423"/>
      <c r="AI38" s="423"/>
      <c r="AJ38" s="423"/>
      <c r="AK38" s="423"/>
      <c r="AL38" s="423"/>
      <c r="AM38" s="423"/>
      <c r="AN38" s="423"/>
      <c r="AO38" s="423"/>
    </row>
    <row r="39" spans="1:41" s="360" customFormat="1" ht="11.25">
      <c r="A39" s="368" t="s">
        <v>4</v>
      </c>
      <c r="B39" s="381" t="s">
        <v>69</v>
      </c>
      <c r="C39" s="383">
        <v>122</v>
      </c>
      <c r="D39" s="383">
        <v>1734200</v>
      </c>
      <c r="E39" s="383">
        <v>122</v>
      </c>
      <c r="F39" s="383">
        <v>1734200</v>
      </c>
      <c r="G39" s="384">
        <f t="shared" si="14"/>
        <v>0</v>
      </c>
      <c r="H39" s="384">
        <f t="shared" si="14"/>
        <v>0</v>
      </c>
      <c r="I39" s="383">
        <v>0</v>
      </c>
      <c r="J39" s="383">
        <v>0</v>
      </c>
      <c r="K39" s="383">
        <v>0</v>
      </c>
      <c r="L39" s="383">
        <v>0</v>
      </c>
      <c r="M39" s="383">
        <v>0</v>
      </c>
      <c r="N39" s="383">
        <v>0</v>
      </c>
      <c r="O39" s="398">
        <f t="shared" si="15"/>
        <v>122</v>
      </c>
      <c r="P39" s="398">
        <f t="shared" si="15"/>
        <v>1734200</v>
      </c>
      <c r="Q39" s="383">
        <v>0</v>
      </c>
      <c r="R39" s="383">
        <v>0</v>
      </c>
      <c r="S39" s="383">
        <v>0</v>
      </c>
      <c r="T39" s="383">
        <v>0</v>
      </c>
      <c r="U39" s="398">
        <f t="shared" ref="U39:V42" si="18">C39-O39+Q39-S39</f>
        <v>0</v>
      </c>
      <c r="V39" s="398">
        <f t="shared" si="18"/>
        <v>0</v>
      </c>
      <c r="W39" s="407">
        <v>155.02000000000001</v>
      </c>
      <c r="X39" s="407">
        <v>76.37</v>
      </c>
      <c r="Y39" s="407">
        <v>100</v>
      </c>
      <c r="Z39" s="407">
        <v>100</v>
      </c>
      <c r="AA39" s="407">
        <v>100</v>
      </c>
      <c r="AB39" s="407">
        <v>100</v>
      </c>
      <c r="AC39" s="419" t="s">
        <v>69</v>
      </c>
      <c r="AD39" s="368" t="s">
        <v>4</v>
      </c>
      <c r="AE39" s="421"/>
      <c r="AG39" s="423"/>
      <c r="AH39" s="423"/>
      <c r="AI39" s="423"/>
      <c r="AJ39" s="423"/>
      <c r="AK39" s="423"/>
      <c r="AL39" s="423"/>
      <c r="AM39" s="423"/>
      <c r="AN39" s="423"/>
      <c r="AO39" s="423"/>
    </row>
    <row r="40" spans="1:41" s="360" customFormat="1" ht="11.25">
      <c r="A40" s="366" t="s">
        <v>17</v>
      </c>
      <c r="B40" s="380" t="s">
        <v>69</v>
      </c>
      <c r="C40" s="383">
        <v>195</v>
      </c>
      <c r="D40" s="383">
        <v>210789039</v>
      </c>
      <c r="E40" s="383">
        <v>192</v>
      </c>
      <c r="F40" s="383">
        <v>210700279</v>
      </c>
      <c r="G40" s="384">
        <f t="shared" si="14"/>
        <v>3</v>
      </c>
      <c r="H40" s="384">
        <f t="shared" si="14"/>
        <v>88760</v>
      </c>
      <c r="I40" s="383">
        <v>3</v>
      </c>
      <c r="J40" s="383">
        <v>88760</v>
      </c>
      <c r="K40" s="383">
        <v>0</v>
      </c>
      <c r="L40" s="383">
        <v>0</v>
      </c>
      <c r="M40" s="383">
        <v>0</v>
      </c>
      <c r="N40" s="383">
        <v>0</v>
      </c>
      <c r="O40" s="398">
        <f t="shared" si="15"/>
        <v>195</v>
      </c>
      <c r="P40" s="398">
        <f t="shared" si="15"/>
        <v>210789039</v>
      </c>
      <c r="Q40" s="383">
        <v>0</v>
      </c>
      <c r="R40" s="383">
        <v>0</v>
      </c>
      <c r="S40" s="383">
        <v>0</v>
      </c>
      <c r="T40" s="383">
        <v>0</v>
      </c>
      <c r="U40" s="398">
        <f t="shared" si="18"/>
        <v>0</v>
      </c>
      <c r="V40" s="398">
        <f t="shared" si="18"/>
        <v>0</v>
      </c>
      <c r="W40" s="407">
        <v>91.78</v>
      </c>
      <c r="X40" s="407">
        <v>98.43</v>
      </c>
      <c r="Y40" s="407">
        <v>100</v>
      </c>
      <c r="Z40" s="407">
        <v>100</v>
      </c>
      <c r="AA40" s="407">
        <v>99.96</v>
      </c>
      <c r="AB40" s="407">
        <v>99.42</v>
      </c>
      <c r="AC40" s="417" t="s">
        <v>69</v>
      </c>
      <c r="AD40" s="366" t="s">
        <v>17</v>
      </c>
      <c r="AE40" s="421"/>
      <c r="AG40" s="423"/>
      <c r="AH40" s="423"/>
      <c r="AI40" s="423"/>
      <c r="AJ40" s="423"/>
      <c r="AK40" s="423"/>
      <c r="AL40" s="423"/>
      <c r="AM40" s="423"/>
      <c r="AN40" s="423"/>
      <c r="AO40" s="423"/>
    </row>
    <row r="41" spans="1:41" s="360" customFormat="1" ht="11.25">
      <c r="A41" s="507" t="s">
        <v>38</v>
      </c>
      <c r="B41" s="375" t="s">
        <v>69</v>
      </c>
      <c r="C41" s="383">
        <v>2</v>
      </c>
      <c r="D41" s="383">
        <v>69000</v>
      </c>
      <c r="E41" s="383">
        <v>2</v>
      </c>
      <c r="F41" s="383">
        <v>69000</v>
      </c>
      <c r="G41" s="387">
        <f t="shared" si="14"/>
        <v>0</v>
      </c>
      <c r="H41" s="387">
        <f t="shared" si="14"/>
        <v>0</v>
      </c>
      <c r="I41" s="383">
        <v>0</v>
      </c>
      <c r="J41" s="383">
        <v>0</v>
      </c>
      <c r="K41" s="383">
        <v>0</v>
      </c>
      <c r="L41" s="383">
        <v>0</v>
      </c>
      <c r="M41" s="383">
        <v>0</v>
      </c>
      <c r="N41" s="383">
        <v>0</v>
      </c>
      <c r="O41" s="389">
        <f t="shared" si="15"/>
        <v>2</v>
      </c>
      <c r="P41" s="389">
        <f t="shared" si="15"/>
        <v>69000</v>
      </c>
      <c r="Q41" s="386">
        <v>0</v>
      </c>
      <c r="R41" s="386">
        <v>0</v>
      </c>
      <c r="S41" s="383">
        <v>0</v>
      </c>
      <c r="T41" s="383">
        <v>0</v>
      </c>
      <c r="U41" s="389">
        <f t="shared" si="18"/>
        <v>0</v>
      </c>
      <c r="V41" s="389">
        <f t="shared" si="18"/>
        <v>0</v>
      </c>
      <c r="W41" s="409">
        <v>33.94</v>
      </c>
      <c r="X41" s="413" t="s">
        <v>136</v>
      </c>
      <c r="Y41" s="409">
        <v>100</v>
      </c>
      <c r="Z41" s="409">
        <v>100</v>
      </c>
      <c r="AA41" s="407">
        <v>100</v>
      </c>
      <c r="AB41" s="409">
        <v>51.94</v>
      </c>
      <c r="AC41" s="375" t="s">
        <v>69</v>
      </c>
      <c r="AD41" s="507" t="s">
        <v>38</v>
      </c>
      <c r="AE41" s="421"/>
      <c r="AG41" s="423"/>
      <c r="AH41" s="423"/>
      <c r="AI41" s="423"/>
      <c r="AJ41" s="423"/>
      <c r="AK41" s="423"/>
      <c r="AL41" s="423"/>
      <c r="AM41" s="423"/>
      <c r="AN41" s="423"/>
      <c r="AO41" s="423"/>
    </row>
    <row r="42" spans="1:41" s="360" customFormat="1" ht="11.25">
      <c r="A42" s="510"/>
      <c r="B42" s="375" t="s">
        <v>71</v>
      </c>
      <c r="C42" s="383">
        <v>366</v>
      </c>
      <c r="D42" s="383">
        <v>13542108</v>
      </c>
      <c r="E42" s="383">
        <v>0</v>
      </c>
      <c r="F42" s="383">
        <v>0</v>
      </c>
      <c r="G42" s="387">
        <f t="shared" si="14"/>
        <v>366</v>
      </c>
      <c r="H42" s="387">
        <f t="shared" si="14"/>
        <v>13542108</v>
      </c>
      <c r="I42" s="383">
        <v>23</v>
      </c>
      <c r="J42" s="383">
        <v>911464</v>
      </c>
      <c r="K42" s="383">
        <v>1</v>
      </c>
      <c r="L42" s="383">
        <v>95535</v>
      </c>
      <c r="M42" s="383">
        <v>13</v>
      </c>
      <c r="N42" s="383">
        <v>507270</v>
      </c>
      <c r="O42" s="389">
        <f t="shared" si="15"/>
        <v>37</v>
      </c>
      <c r="P42" s="389">
        <f t="shared" si="15"/>
        <v>1514269</v>
      </c>
      <c r="Q42" s="386">
        <v>0</v>
      </c>
      <c r="R42" s="386">
        <v>0</v>
      </c>
      <c r="S42" s="383">
        <v>119</v>
      </c>
      <c r="T42" s="383">
        <v>4586955</v>
      </c>
      <c r="U42" s="389">
        <f t="shared" si="18"/>
        <v>210</v>
      </c>
      <c r="V42" s="389">
        <f t="shared" si="18"/>
        <v>7440884</v>
      </c>
      <c r="W42" s="409">
        <v>47.49</v>
      </c>
      <c r="X42" s="409">
        <v>75.81</v>
      </c>
      <c r="Y42" s="409">
        <v>11.18</v>
      </c>
      <c r="Z42" s="409">
        <v>23.26</v>
      </c>
      <c r="AA42" s="410" t="s">
        <v>8</v>
      </c>
      <c r="AB42" s="410" t="s">
        <v>8</v>
      </c>
      <c r="AC42" s="375" t="s">
        <v>71</v>
      </c>
      <c r="AD42" s="510"/>
      <c r="AE42" s="421"/>
      <c r="AG42" s="423"/>
      <c r="AH42" s="423"/>
      <c r="AI42" s="423"/>
      <c r="AJ42" s="423"/>
      <c r="AK42" s="423"/>
      <c r="AL42" s="423"/>
      <c r="AM42" s="423"/>
      <c r="AN42" s="423"/>
      <c r="AO42" s="423"/>
    </row>
    <row r="43" spans="1:41" s="360" customFormat="1" ht="11.25">
      <c r="A43" s="511"/>
      <c r="B43" s="380" t="s">
        <v>25</v>
      </c>
      <c r="C43" s="387">
        <f t="shared" ref="C43:N43" si="19">SUM(C41,C42)</f>
        <v>368</v>
      </c>
      <c r="D43" s="387">
        <f t="shared" si="19"/>
        <v>13611108</v>
      </c>
      <c r="E43" s="387">
        <f t="shared" si="19"/>
        <v>2</v>
      </c>
      <c r="F43" s="387">
        <f t="shared" si="19"/>
        <v>69000</v>
      </c>
      <c r="G43" s="389">
        <f t="shared" si="19"/>
        <v>366</v>
      </c>
      <c r="H43" s="389">
        <f t="shared" si="19"/>
        <v>13542108</v>
      </c>
      <c r="I43" s="387">
        <f t="shared" si="19"/>
        <v>23</v>
      </c>
      <c r="J43" s="387">
        <f t="shared" si="19"/>
        <v>911464</v>
      </c>
      <c r="K43" s="387">
        <f t="shared" si="19"/>
        <v>1</v>
      </c>
      <c r="L43" s="387">
        <f t="shared" si="19"/>
        <v>95535</v>
      </c>
      <c r="M43" s="387">
        <f t="shared" si="19"/>
        <v>13</v>
      </c>
      <c r="N43" s="387">
        <f t="shared" si="19"/>
        <v>507270</v>
      </c>
      <c r="O43" s="389">
        <f t="shared" si="15"/>
        <v>39</v>
      </c>
      <c r="P43" s="389">
        <f t="shared" si="15"/>
        <v>1583269</v>
      </c>
      <c r="Q43" s="389">
        <f>SUM(Q41,Q42)</f>
        <v>0</v>
      </c>
      <c r="R43" s="389">
        <f>SUM(R41,R42)</f>
        <v>0</v>
      </c>
      <c r="S43" s="389">
        <f>SUM(S41,S42)</f>
        <v>119</v>
      </c>
      <c r="T43" s="389">
        <f>SUM(T41,T42)</f>
        <v>4586955</v>
      </c>
      <c r="U43" s="389">
        <f>U41+U42</f>
        <v>210</v>
      </c>
      <c r="V43" s="389">
        <f>V41+V42</f>
        <v>7440884</v>
      </c>
      <c r="W43" s="409">
        <v>47.4</v>
      </c>
      <c r="X43" s="409">
        <v>0.21</v>
      </c>
      <c r="Y43" s="409">
        <v>11.63</v>
      </c>
      <c r="Z43" s="409">
        <v>23.81</v>
      </c>
      <c r="AA43" s="407">
        <v>0.51</v>
      </c>
      <c r="AB43" s="409">
        <v>0.37</v>
      </c>
      <c r="AC43" s="375" t="s">
        <v>25</v>
      </c>
      <c r="AD43" s="511"/>
      <c r="AE43" s="421"/>
      <c r="AG43" s="423"/>
      <c r="AH43" s="423"/>
      <c r="AI43" s="423"/>
      <c r="AJ43" s="423"/>
      <c r="AK43" s="423"/>
      <c r="AL43" s="423"/>
      <c r="AM43" s="423"/>
      <c r="AN43" s="423"/>
      <c r="AO43" s="423"/>
    </row>
    <row r="44" spans="1:41" s="360" customFormat="1" ht="11.25" hidden="1">
      <c r="A44" s="368" t="s">
        <v>109</v>
      </c>
      <c r="B44" s="381" t="s">
        <v>69</v>
      </c>
      <c r="C44" s="383"/>
      <c r="D44" s="383"/>
      <c r="E44" s="383"/>
      <c r="F44" s="394"/>
      <c r="G44" s="384">
        <f>C44-E44</f>
        <v>0</v>
      </c>
      <c r="H44" s="384">
        <f>D44-F44</f>
        <v>0</v>
      </c>
      <c r="I44" s="383"/>
      <c r="J44" s="383"/>
      <c r="K44" s="394"/>
      <c r="L44" s="394"/>
      <c r="M44" s="383"/>
      <c r="N44" s="394"/>
      <c r="O44" s="398">
        <f t="shared" si="15"/>
        <v>0</v>
      </c>
      <c r="P44" s="398">
        <f t="shared" si="15"/>
        <v>0</v>
      </c>
      <c r="Q44" s="383">
        <v>0</v>
      </c>
      <c r="R44" s="383">
        <v>0</v>
      </c>
      <c r="S44" s="394"/>
      <c r="T44" s="394"/>
      <c r="U44" s="398">
        <f>C44-O44+Q44-S44</f>
        <v>0</v>
      </c>
      <c r="V44" s="398">
        <f>D44-P44+R44-T44</f>
        <v>0</v>
      </c>
      <c r="W44" s="407"/>
      <c r="X44" s="407"/>
      <c r="Y44" s="407"/>
      <c r="Z44" s="407"/>
      <c r="AA44" s="407"/>
      <c r="AB44" s="407"/>
      <c r="AC44" s="417" t="s">
        <v>69</v>
      </c>
      <c r="AD44" s="368" t="s">
        <v>109</v>
      </c>
      <c r="AE44" s="421"/>
      <c r="AG44" s="423"/>
      <c r="AH44" s="423"/>
      <c r="AI44" s="423"/>
      <c r="AJ44" s="423"/>
      <c r="AK44" s="423"/>
      <c r="AL44" s="423"/>
      <c r="AM44" s="423"/>
      <c r="AN44" s="423"/>
      <c r="AO44" s="423"/>
    </row>
    <row r="45" spans="1:41" s="360" customFormat="1" ht="11.25">
      <c r="A45" s="373" t="s">
        <v>111</v>
      </c>
      <c r="B45" s="375" t="s">
        <v>71</v>
      </c>
      <c r="C45" s="383">
        <v>9</v>
      </c>
      <c r="D45" s="383">
        <v>1041525</v>
      </c>
      <c r="E45" s="383">
        <v>0</v>
      </c>
      <c r="F45" s="383">
        <v>0</v>
      </c>
      <c r="G45" s="387">
        <f>C45-E45</f>
        <v>9</v>
      </c>
      <c r="H45" s="387">
        <f>D45-F45</f>
        <v>1041525</v>
      </c>
      <c r="I45" s="383">
        <v>0</v>
      </c>
      <c r="J45" s="383">
        <v>303200</v>
      </c>
      <c r="K45" s="383">
        <v>0</v>
      </c>
      <c r="L45" s="383">
        <v>0</v>
      </c>
      <c r="M45" s="383">
        <v>0</v>
      </c>
      <c r="N45" s="383">
        <v>0</v>
      </c>
      <c r="O45" s="389">
        <f t="shared" si="15"/>
        <v>0</v>
      </c>
      <c r="P45" s="389">
        <f t="shared" si="15"/>
        <v>303200</v>
      </c>
      <c r="Q45" s="386">
        <v>0</v>
      </c>
      <c r="R45" s="386">
        <v>0</v>
      </c>
      <c r="S45" s="383">
        <v>0</v>
      </c>
      <c r="T45" s="383">
        <v>0</v>
      </c>
      <c r="U45" s="389">
        <f>C45-O45+Q45-S45</f>
        <v>9</v>
      </c>
      <c r="V45" s="389">
        <f>D45-P45+R45-T45</f>
        <v>738325</v>
      </c>
      <c r="W45" s="409">
        <v>73.790000000000006</v>
      </c>
      <c r="X45" s="409">
        <v>77.239999999999995</v>
      </c>
      <c r="Y45" s="409">
        <v>29.11</v>
      </c>
      <c r="Z45" s="409">
        <v>26.21</v>
      </c>
      <c r="AA45" s="410" t="s">
        <v>8</v>
      </c>
      <c r="AB45" s="410" t="s">
        <v>8</v>
      </c>
      <c r="AC45" s="375" t="s">
        <v>71</v>
      </c>
      <c r="AD45" s="373" t="s">
        <v>111</v>
      </c>
      <c r="AE45" s="421"/>
      <c r="AG45" s="423"/>
      <c r="AH45" s="423"/>
      <c r="AI45" s="423"/>
      <c r="AJ45" s="423"/>
      <c r="AK45" s="423"/>
      <c r="AL45" s="423"/>
      <c r="AM45" s="423"/>
      <c r="AN45" s="423"/>
      <c r="AO45" s="423"/>
    </row>
    <row r="46" spans="1:41" s="360" customFormat="1" ht="11.25">
      <c r="A46" s="499" t="s">
        <v>83</v>
      </c>
      <c r="B46" s="499" t="s">
        <v>69</v>
      </c>
      <c r="C46" s="385"/>
      <c r="D46" s="385"/>
      <c r="E46" s="385"/>
      <c r="F46" s="385"/>
      <c r="G46" s="395">
        <f>G18+G26</f>
        <v>204</v>
      </c>
      <c r="H46" s="395">
        <f>H18+H26</f>
        <v>3230410980</v>
      </c>
      <c r="I46" s="395"/>
      <c r="J46" s="395"/>
      <c r="K46" s="385"/>
      <c r="L46" s="385"/>
      <c r="M46" s="385"/>
      <c r="N46" s="385"/>
      <c r="O46" s="401">
        <f t="shared" si="15"/>
        <v>0</v>
      </c>
      <c r="P46" s="401">
        <f t="shared" si="15"/>
        <v>0</v>
      </c>
      <c r="Q46" s="404"/>
      <c r="R46" s="404"/>
      <c r="S46" s="404"/>
      <c r="T46" s="404"/>
      <c r="U46" s="405"/>
      <c r="V46" s="405"/>
      <c r="W46" s="408"/>
      <c r="X46" s="408"/>
      <c r="Y46" s="408"/>
      <c r="Z46" s="408"/>
      <c r="AA46" s="416"/>
      <c r="AB46" s="416"/>
      <c r="AC46" s="503" t="s">
        <v>69</v>
      </c>
      <c r="AD46" s="499" t="s">
        <v>83</v>
      </c>
      <c r="AE46" s="421"/>
      <c r="AG46" s="423"/>
      <c r="AH46" s="423"/>
      <c r="AI46" s="423"/>
      <c r="AJ46" s="423"/>
      <c r="AK46" s="423"/>
      <c r="AL46" s="423"/>
      <c r="AM46" s="423"/>
      <c r="AN46" s="423"/>
      <c r="AO46" s="423"/>
    </row>
    <row r="47" spans="1:41" s="360" customFormat="1" ht="11.25">
      <c r="A47" s="500"/>
      <c r="B47" s="502"/>
      <c r="C47" s="387">
        <f t="shared" ref="C47:V47" si="20">SUM(C6,C9,C10,C11,C12,C15,C19,C24,C25,C27,C33,C32,C36,C39,C40,C41,C44)</f>
        <v>491651</v>
      </c>
      <c r="D47" s="387">
        <f t="shared" si="20"/>
        <v>51934204836</v>
      </c>
      <c r="E47" s="387">
        <f t="shared" si="20"/>
        <v>446566</v>
      </c>
      <c r="F47" s="387">
        <f t="shared" si="20"/>
        <v>46737864362</v>
      </c>
      <c r="G47" s="387">
        <f t="shared" si="20"/>
        <v>45085</v>
      </c>
      <c r="H47" s="387">
        <f t="shared" si="20"/>
        <v>5196340474</v>
      </c>
      <c r="I47" s="387">
        <f t="shared" si="20"/>
        <v>44336</v>
      </c>
      <c r="J47" s="387">
        <f t="shared" si="20"/>
        <v>5144523654</v>
      </c>
      <c r="K47" s="387">
        <f t="shared" si="20"/>
        <v>57</v>
      </c>
      <c r="L47" s="387">
        <f t="shared" si="20"/>
        <v>2690572</v>
      </c>
      <c r="M47" s="387">
        <f t="shared" si="20"/>
        <v>325</v>
      </c>
      <c r="N47" s="387">
        <f t="shared" si="20"/>
        <v>10793197</v>
      </c>
      <c r="O47" s="387">
        <f t="shared" si="20"/>
        <v>491284</v>
      </c>
      <c r="P47" s="387">
        <f t="shared" si="20"/>
        <v>51895871785</v>
      </c>
      <c r="Q47" s="387">
        <f t="shared" si="20"/>
        <v>0</v>
      </c>
      <c r="R47" s="387">
        <f t="shared" si="20"/>
        <v>0</v>
      </c>
      <c r="S47" s="387">
        <f t="shared" si="20"/>
        <v>12</v>
      </c>
      <c r="T47" s="387">
        <f t="shared" si="20"/>
        <v>320539</v>
      </c>
      <c r="U47" s="387">
        <f t="shared" si="20"/>
        <v>355</v>
      </c>
      <c r="V47" s="387">
        <f t="shared" si="20"/>
        <v>38012512</v>
      </c>
      <c r="W47" s="411">
        <v>107.21</v>
      </c>
      <c r="X47" s="409">
        <v>96.91</v>
      </c>
      <c r="Y47" s="411">
        <v>99.93</v>
      </c>
      <c r="Z47" s="409">
        <v>99.01</v>
      </c>
      <c r="AA47" s="409">
        <v>89.99</v>
      </c>
      <c r="AB47" s="409">
        <v>88.51</v>
      </c>
      <c r="AC47" s="504"/>
      <c r="AD47" s="500"/>
      <c r="AE47" s="421"/>
      <c r="AF47" s="423"/>
      <c r="AG47" s="423"/>
      <c r="AH47" s="423"/>
      <c r="AI47" s="423"/>
      <c r="AJ47" s="423"/>
      <c r="AK47" s="423"/>
      <c r="AL47" s="423"/>
      <c r="AM47" s="423"/>
      <c r="AN47" s="423"/>
      <c r="AO47" s="423"/>
    </row>
    <row r="48" spans="1:41" s="360" customFormat="1" ht="11.25">
      <c r="A48" s="500"/>
      <c r="B48" s="499" t="s">
        <v>71</v>
      </c>
      <c r="C48" s="390"/>
      <c r="D48" s="390"/>
      <c r="E48" s="390"/>
      <c r="F48" s="390"/>
      <c r="G48" s="395">
        <f>G20+G28</f>
        <v>0</v>
      </c>
      <c r="H48" s="395">
        <f>H20+H28</f>
        <v>0</v>
      </c>
      <c r="I48" s="395"/>
      <c r="J48" s="395"/>
      <c r="K48" s="390"/>
      <c r="L48" s="390"/>
      <c r="M48" s="390"/>
      <c r="N48" s="390"/>
      <c r="O48" s="401">
        <f>SUM(E48,I48,K48,M48)</f>
        <v>0</v>
      </c>
      <c r="P48" s="401">
        <f>SUM(F48,J48,L48,N48)</f>
        <v>0</v>
      </c>
      <c r="Q48" s="404"/>
      <c r="R48" s="404"/>
      <c r="S48" s="404"/>
      <c r="T48" s="404"/>
      <c r="U48" s="405"/>
      <c r="V48" s="405"/>
      <c r="W48" s="412"/>
      <c r="X48" s="408"/>
      <c r="Y48" s="415"/>
      <c r="Z48" s="408"/>
      <c r="AA48" s="408"/>
      <c r="AB48" s="408"/>
      <c r="AC48" s="503" t="s">
        <v>71</v>
      </c>
      <c r="AD48" s="500"/>
      <c r="AE48" s="421"/>
      <c r="AG48" s="423"/>
      <c r="AH48" s="423"/>
      <c r="AI48" s="423"/>
      <c r="AJ48" s="423"/>
      <c r="AK48" s="423"/>
      <c r="AL48" s="423"/>
      <c r="AM48" s="423"/>
      <c r="AN48" s="423"/>
      <c r="AO48" s="423"/>
    </row>
    <row r="49" spans="1:41" s="360" customFormat="1" ht="13.5" customHeight="1">
      <c r="A49" s="500"/>
      <c r="B49" s="502"/>
      <c r="C49" s="387">
        <f t="shared" ref="C49:V49" si="21">SUM(C7,C13,C16,C21,C29,C34,C37,C45,C42)</f>
        <v>1347</v>
      </c>
      <c r="D49" s="387">
        <f t="shared" si="21"/>
        <v>343915362</v>
      </c>
      <c r="E49" s="387">
        <f t="shared" si="21"/>
        <v>0</v>
      </c>
      <c r="F49" s="387">
        <f t="shared" si="21"/>
        <v>0</v>
      </c>
      <c r="G49" s="387">
        <f t="shared" si="21"/>
        <v>1213</v>
      </c>
      <c r="H49" s="387">
        <f t="shared" si="21"/>
        <v>338739430</v>
      </c>
      <c r="I49" s="387">
        <f t="shared" si="21"/>
        <v>397</v>
      </c>
      <c r="J49" s="387">
        <f t="shared" si="21"/>
        <v>207319265</v>
      </c>
      <c r="K49" s="387">
        <f t="shared" si="21"/>
        <v>5</v>
      </c>
      <c r="L49" s="387">
        <f t="shared" si="21"/>
        <v>580596</v>
      </c>
      <c r="M49" s="387">
        <f t="shared" si="21"/>
        <v>46</v>
      </c>
      <c r="N49" s="387">
        <f t="shared" si="21"/>
        <v>2043448</v>
      </c>
      <c r="O49" s="387">
        <f t="shared" si="21"/>
        <v>448</v>
      </c>
      <c r="P49" s="387">
        <f t="shared" si="21"/>
        <v>209943309</v>
      </c>
      <c r="Q49" s="387">
        <f t="shared" si="21"/>
        <v>0</v>
      </c>
      <c r="R49" s="387">
        <f t="shared" si="21"/>
        <v>0</v>
      </c>
      <c r="S49" s="387">
        <f t="shared" si="21"/>
        <v>198</v>
      </c>
      <c r="T49" s="387">
        <f t="shared" si="21"/>
        <v>32334829</v>
      </c>
      <c r="U49" s="387">
        <f t="shared" si="21"/>
        <v>701</v>
      </c>
      <c r="V49" s="387">
        <f t="shared" si="21"/>
        <v>101637224</v>
      </c>
      <c r="W49" s="411">
        <v>207.71</v>
      </c>
      <c r="X49" s="409">
        <v>91.04</v>
      </c>
      <c r="Y49" s="411">
        <v>61.05</v>
      </c>
      <c r="Z49" s="409">
        <v>17.170000000000002</v>
      </c>
      <c r="AA49" s="413" t="s">
        <v>8</v>
      </c>
      <c r="AB49" s="413" t="s">
        <v>8</v>
      </c>
      <c r="AC49" s="504"/>
      <c r="AD49" s="500"/>
      <c r="AE49" s="421"/>
      <c r="AF49" s="423"/>
      <c r="AG49" s="423"/>
      <c r="AH49" s="423"/>
      <c r="AI49" s="423"/>
      <c r="AJ49" s="423"/>
      <c r="AK49" s="423"/>
      <c r="AL49" s="423"/>
      <c r="AM49" s="423"/>
      <c r="AN49" s="423"/>
      <c r="AO49" s="423"/>
    </row>
    <row r="50" spans="1:41" s="360" customFormat="1" ht="11.25">
      <c r="A50" s="500"/>
      <c r="B50" s="499" t="s">
        <v>25</v>
      </c>
      <c r="C50" s="385"/>
      <c r="D50" s="385"/>
      <c r="E50" s="385"/>
      <c r="F50" s="385"/>
      <c r="G50" s="395">
        <f>G22+G30</f>
        <v>204</v>
      </c>
      <c r="H50" s="395">
        <f>H22+H30</f>
        <v>3230410980</v>
      </c>
      <c r="I50" s="395"/>
      <c r="J50" s="395"/>
      <c r="K50" s="385"/>
      <c r="L50" s="385"/>
      <c r="M50" s="385"/>
      <c r="N50" s="385"/>
      <c r="O50" s="401">
        <f>SUM(E50,I50,K50,M50)</f>
        <v>0</v>
      </c>
      <c r="P50" s="401">
        <f>SUM(F50,J50,L50,N50)</f>
        <v>0</v>
      </c>
      <c r="Q50" s="404"/>
      <c r="R50" s="404"/>
      <c r="S50" s="404"/>
      <c r="T50" s="404"/>
      <c r="U50" s="405"/>
      <c r="V50" s="405"/>
      <c r="W50" s="412"/>
      <c r="X50" s="408"/>
      <c r="Y50" s="415"/>
      <c r="Z50" s="408"/>
      <c r="AA50" s="416"/>
      <c r="AB50" s="416"/>
      <c r="AC50" s="503" t="s">
        <v>25</v>
      </c>
      <c r="AD50" s="500"/>
      <c r="AE50" s="421"/>
      <c r="AG50" s="423"/>
      <c r="AH50" s="423"/>
      <c r="AI50" s="423"/>
      <c r="AJ50" s="423"/>
      <c r="AK50" s="423"/>
      <c r="AL50" s="423"/>
      <c r="AM50" s="423"/>
      <c r="AN50" s="423"/>
      <c r="AO50" s="423"/>
    </row>
    <row r="51" spans="1:41" s="360" customFormat="1" ht="11.25">
      <c r="A51" s="501"/>
      <c r="B51" s="502"/>
      <c r="C51" s="387">
        <f t="shared" ref="C51:V51" si="22">C47+C49</f>
        <v>492998</v>
      </c>
      <c r="D51" s="387">
        <f t="shared" si="22"/>
        <v>52278120198</v>
      </c>
      <c r="E51" s="387">
        <f t="shared" si="22"/>
        <v>446566</v>
      </c>
      <c r="F51" s="387">
        <f t="shared" si="22"/>
        <v>46737864362</v>
      </c>
      <c r="G51" s="387">
        <f t="shared" si="22"/>
        <v>46298</v>
      </c>
      <c r="H51" s="387">
        <f t="shared" si="22"/>
        <v>5535079904</v>
      </c>
      <c r="I51" s="387">
        <f t="shared" si="22"/>
        <v>44733</v>
      </c>
      <c r="J51" s="387">
        <f t="shared" si="22"/>
        <v>5351842919</v>
      </c>
      <c r="K51" s="387">
        <f t="shared" si="22"/>
        <v>62</v>
      </c>
      <c r="L51" s="387">
        <f t="shared" si="22"/>
        <v>3271168</v>
      </c>
      <c r="M51" s="387">
        <f t="shared" si="22"/>
        <v>371</v>
      </c>
      <c r="N51" s="387">
        <f t="shared" si="22"/>
        <v>12836645</v>
      </c>
      <c r="O51" s="389">
        <f t="shared" si="22"/>
        <v>491732</v>
      </c>
      <c r="P51" s="389">
        <f t="shared" si="22"/>
        <v>52105815094</v>
      </c>
      <c r="Q51" s="387">
        <f t="shared" si="22"/>
        <v>0</v>
      </c>
      <c r="R51" s="387">
        <f t="shared" si="22"/>
        <v>0</v>
      </c>
      <c r="S51" s="387">
        <f t="shared" si="22"/>
        <v>210</v>
      </c>
      <c r="T51" s="387">
        <f t="shared" si="22"/>
        <v>32655368</v>
      </c>
      <c r="U51" s="387">
        <f t="shared" si="22"/>
        <v>1056</v>
      </c>
      <c r="V51" s="387">
        <f t="shared" si="22"/>
        <v>139649736</v>
      </c>
      <c r="W51" s="411">
        <v>107.56</v>
      </c>
      <c r="X51" s="409">
        <v>96.89</v>
      </c>
      <c r="Y51" s="411">
        <v>99.67</v>
      </c>
      <c r="Z51" s="409">
        <v>98.73</v>
      </c>
      <c r="AA51" s="409">
        <v>89.4</v>
      </c>
      <c r="AB51" s="409">
        <v>88.21</v>
      </c>
      <c r="AC51" s="504"/>
      <c r="AD51" s="501"/>
      <c r="AE51" s="421"/>
      <c r="AF51" s="423"/>
      <c r="AG51" s="423"/>
      <c r="AH51" s="423"/>
      <c r="AI51" s="423"/>
      <c r="AJ51" s="423"/>
      <c r="AK51" s="423"/>
      <c r="AL51" s="423"/>
      <c r="AM51" s="423"/>
      <c r="AN51" s="423"/>
      <c r="AO51" s="423"/>
    </row>
    <row r="52" spans="1:41" s="360" customFormat="1" ht="11.25">
      <c r="A52" s="365"/>
      <c r="B52" s="380" t="s">
        <v>69</v>
      </c>
      <c r="C52" s="383">
        <v>3352725</v>
      </c>
      <c r="D52" s="383">
        <v>25728313552</v>
      </c>
      <c r="E52" s="393" t="s">
        <v>34</v>
      </c>
      <c r="F52" s="393" t="s">
        <v>34</v>
      </c>
      <c r="G52" s="396" t="s">
        <v>34</v>
      </c>
      <c r="H52" s="396" t="s">
        <v>34</v>
      </c>
      <c r="I52" s="393" t="s">
        <v>34</v>
      </c>
      <c r="J52" s="393" t="s">
        <v>34</v>
      </c>
      <c r="K52" s="393" t="s">
        <v>34</v>
      </c>
      <c r="L52" s="393" t="s">
        <v>34</v>
      </c>
      <c r="M52" s="393" t="s">
        <v>34</v>
      </c>
      <c r="N52" s="393" t="s">
        <v>34</v>
      </c>
      <c r="O52" s="398">
        <v>3332927</v>
      </c>
      <c r="P52" s="398">
        <v>25502607780</v>
      </c>
      <c r="Q52" s="383">
        <v>0</v>
      </c>
      <c r="R52" s="383">
        <v>0</v>
      </c>
      <c r="S52" s="383">
        <v>88</v>
      </c>
      <c r="T52" s="383">
        <v>838893</v>
      </c>
      <c r="U52" s="398">
        <f>C52-O52+Q52-S52</f>
        <v>19710</v>
      </c>
      <c r="V52" s="398">
        <f>D52-P52+R52-T52</f>
        <v>224866879</v>
      </c>
      <c r="W52" s="409">
        <v>98.91</v>
      </c>
      <c r="X52" s="409">
        <v>101.22</v>
      </c>
      <c r="Y52" s="411">
        <v>99.12</v>
      </c>
      <c r="Z52" s="407">
        <v>99.26</v>
      </c>
      <c r="AA52" s="410" t="s">
        <v>34</v>
      </c>
      <c r="AB52" s="410" t="s">
        <v>34</v>
      </c>
      <c r="AC52" s="417" t="s">
        <v>69</v>
      </c>
      <c r="AD52" s="365"/>
      <c r="AE52" s="421"/>
      <c r="AG52" s="423"/>
      <c r="AH52" s="423"/>
      <c r="AI52" s="423"/>
      <c r="AJ52" s="423"/>
      <c r="AK52" s="423"/>
      <c r="AL52" s="423"/>
      <c r="AM52" s="423"/>
      <c r="AN52" s="423"/>
      <c r="AO52" s="423"/>
    </row>
    <row r="53" spans="1:41" s="360" customFormat="1" ht="11.25">
      <c r="A53" s="372" t="s">
        <v>77</v>
      </c>
      <c r="B53" s="380" t="s">
        <v>71</v>
      </c>
      <c r="C53" s="383">
        <v>79141</v>
      </c>
      <c r="D53" s="383">
        <v>732391750</v>
      </c>
      <c r="E53" s="393" t="s">
        <v>34</v>
      </c>
      <c r="F53" s="393" t="s">
        <v>34</v>
      </c>
      <c r="G53" s="396" t="s">
        <v>34</v>
      </c>
      <c r="H53" s="396" t="s">
        <v>34</v>
      </c>
      <c r="I53" s="393" t="s">
        <v>34</v>
      </c>
      <c r="J53" s="393" t="s">
        <v>34</v>
      </c>
      <c r="K53" s="393" t="s">
        <v>34</v>
      </c>
      <c r="L53" s="393" t="s">
        <v>34</v>
      </c>
      <c r="M53" s="393" t="s">
        <v>34</v>
      </c>
      <c r="N53" s="393" t="s">
        <v>34</v>
      </c>
      <c r="O53" s="398">
        <v>26629</v>
      </c>
      <c r="P53" s="398">
        <v>177884042</v>
      </c>
      <c r="Q53" s="383">
        <v>0</v>
      </c>
      <c r="R53" s="383">
        <v>0</v>
      </c>
      <c r="S53" s="383">
        <v>6572</v>
      </c>
      <c r="T53" s="383">
        <v>64800898</v>
      </c>
      <c r="U53" s="398">
        <f>C53-O53+Q53-S53</f>
        <v>45940</v>
      </c>
      <c r="V53" s="398">
        <f>D53-P53+R53-T53</f>
        <v>489706810</v>
      </c>
      <c r="W53" s="409">
        <v>87.22</v>
      </c>
      <c r="X53" s="409">
        <v>91.93</v>
      </c>
      <c r="Y53" s="411">
        <v>24.29</v>
      </c>
      <c r="Z53" s="407">
        <v>28.42</v>
      </c>
      <c r="AA53" s="410" t="s">
        <v>34</v>
      </c>
      <c r="AB53" s="410" t="s">
        <v>34</v>
      </c>
      <c r="AC53" s="417" t="s">
        <v>71</v>
      </c>
      <c r="AD53" s="372" t="s">
        <v>77</v>
      </c>
      <c r="AE53" s="421"/>
      <c r="AG53" s="423"/>
      <c r="AH53" s="423"/>
      <c r="AI53" s="423"/>
      <c r="AJ53" s="423"/>
      <c r="AK53" s="423"/>
      <c r="AL53" s="423"/>
      <c r="AM53" s="423"/>
      <c r="AN53" s="423"/>
      <c r="AO53" s="423"/>
    </row>
    <row r="54" spans="1:41" s="360" customFormat="1" ht="11.25">
      <c r="A54" s="367"/>
      <c r="B54" s="380" t="s">
        <v>25</v>
      </c>
      <c r="C54" s="384">
        <f>SUM(C52:C53)</f>
        <v>3431866</v>
      </c>
      <c r="D54" s="384">
        <f>SUM(D52:D53)</f>
        <v>26460705302</v>
      </c>
      <c r="E54" s="393" t="s">
        <v>34</v>
      </c>
      <c r="F54" s="393" t="s">
        <v>34</v>
      </c>
      <c r="G54" s="396" t="s">
        <v>34</v>
      </c>
      <c r="H54" s="396" t="s">
        <v>34</v>
      </c>
      <c r="I54" s="396" t="s">
        <v>34</v>
      </c>
      <c r="J54" s="396" t="s">
        <v>34</v>
      </c>
      <c r="K54" s="396" t="s">
        <v>34</v>
      </c>
      <c r="L54" s="396" t="s">
        <v>34</v>
      </c>
      <c r="M54" s="396" t="s">
        <v>34</v>
      </c>
      <c r="N54" s="396" t="s">
        <v>34</v>
      </c>
      <c r="O54" s="398">
        <f>O52+O53</f>
        <v>3359556</v>
      </c>
      <c r="P54" s="398">
        <f>P52+P53</f>
        <v>25680491822</v>
      </c>
      <c r="Q54" s="398">
        <f t="shared" ref="Q54:V54" si="23">SUM(Q52:Q53)</f>
        <v>0</v>
      </c>
      <c r="R54" s="398">
        <f t="shared" si="23"/>
        <v>0</v>
      </c>
      <c r="S54" s="398">
        <f t="shared" si="23"/>
        <v>6660</v>
      </c>
      <c r="T54" s="398">
        <f t="shared" si="23"/>
        <v>65639791</v>
      </c>
      <c r="U54" s="398">
        <f t="shared" si="23"/>
        <v>65650</v>
      </c>
      <c r="V54" s="398">
        <f t="shared" si="23"/>
        <v>714573689</v>
      </c>
      <c r="W54" s="409">
        <v>98.54</v>
      </c>
      <c r="X54" s="409">
        <v>100.9</v>
      </c>
      <c r="Y54" s="411">
        <v>97.05</v>
      </c>
      <c r="Z54" s="407">
        <v>97.04</v>
      </c>
      <c r="AA54" s="410" t="s">
        <v>34</v>
      </c>
      <c r="AB54" s="410" t="s">
        <v>34</v>
      </c>
      <c r="AC54" s="417" t="s">
        <v>25</v>
      </c>
      <c r="AD54" s="367"/>
      <c r="AE54" s="421"/>
      <c r="AG54" s="423"/>
      <c r="AH54" s="423"/>
      <c r="AI54" s="423"/>
      <c r="AJ54" s="423"/>
      <c r="AK54" s="423"/>
      <c r="AL54" s="423"/>
      <c r="AM54" s="423"/>
      <c r="AN54" s="423"/>
      <c r="AO54" s="423"/>
    </row>
    <row r="55" spans="1:41" s="360" customFormat="1" ht="11.25">
      <c r="A55" s="365"/>
      <c r="B55" s="380" t="s">
        <v>69</v>
      </c>
      <c r="C55" s="384">
        <f t="shared" ref="C55:N55" si="24">SUM(C47,C52)</f>
        <v>3844376</v>
      </c>
      <c r="D55" s="384">
        <f t="shared" si="24"/>
        <v>77662518388</v>
      </c>
      <c r="E55" s="384">
        <f t="shared" si="24"/>
        <v>446566</v>
      </c>
      <c r="F55" s="384">
        <f t="shared" si="24"/>
        <v>46737864362</v>
      </c>
      <c r="G55" s="384">
        <f t="shared" si="24"/>
        <v>45085</v>
      </c>
      <c r="H55" s="384">
        <f t="shared" si="24"/>
        <v>5196340474</v>
      </c>
      <c r="I55" s="384">
        <f t="shared" si="24"/>
        <v>44336</v>
      </c>
      <c r="J55" s="384">
        <f t="shared" si="24"/>
        <v>5144523654</v>
      </c>
      <c r="K55" s="384">
        <f t="shared" si="24"/>
        <v>57</v>
      </c>
      <c r="L55" s="384">
        <f t="shared" si="24"/>
        <v>2690572</v>
      </c>
      <c r="M55" s="384">
        <f t="shared" si="24"/>
        <v>325</v>
      </c>
      <c r="N55" s="384">
        <f t="shared" si="24"/>
        <v>10793197</v>
      </c>
      <c r="O55" s="398">
        <f>O47+O52</f>
        <v>3824211</v>
      </c>
      <c r="P55" s="398">
        <f>P47+P52</f>
        <v>77398479565</v>
      </c>
      <c r="Q55" s="398">
        <f t="shared" ref="Q55:V55" si="25">SUM(Q47,Q52)</f>
        <v>0</v>
      </c>
      <c r="R55" s="398">
        <f t="shared" si="25"/>
        <v>0</v>
      </c>
      <c r="S55" s="398">
        <f t="shared" si="25"/>
        <v>100</v>
      </c>
      <c r="T55" s="398">
        <f t="shared" si="25"/>
        <v>1159432</v>
      </c>
      <c r="U55" s="398">
        <f t="shared" si="25"/>
        <v>20065</v>
      </c>
      <c r="V55" s="398">
        <f t="shared" si="25"/>
        <v>262879391</v>
      </c>
      <c r="W55" s="409">
        <v>104.31</v>
      </c>
      <c r="X55" s="409">
        <v>98.37</v>
      </c>
      <c r="Y55" s="411">
        <v>99.66</v>
      </c>
      <c r="Z55" s="407">
        <v>99.1</v>
      </c>
      <c r="AA55" s="410" t="s">
        <v>34</v>
      </c>
      <c r="AB55" s="410" t="s">
        <v>34</v>
      </c>
      <c r="AC55" s="417" t="s">
        <v>69</v>
      </c>
      <c r="AD55" s="365"/>
      <c r="AE55" s="421"/>
      <c r="AG55" s="423"/>
      <c r="AH55" s="423"/>
      <c r="AI55" s="423"/>
      <c r="AJ55" s="423"/>
      <c r="AK55" s="423"/>
      <c r="AL55" s="423"/>
      <c r="AM55" s="423"/>
      <c r="AN55" s="423"/>
      <c r="AO55" s="423"/>
    </row>
    <row r="56" spans="1:41" s="360" customFormat="1" ht="11.25">
      <c r="A56" s="376" t="s">
        <v>78</v>
      </c>
      <c r="B56" s="380" t="s">
        <v>71</v>
      </c>
      <c r="C56" s="384">
        <f t="shared" ref="C56:N56" si="26">SUM(C49,C53)</f>
        <v>80488</v>
      </c>
      <c r="D56" s="384">
        <f t="shared" si="26"/>
        <v>1076307112</v>
      </c>
      <c r="E56" s="384">
        <f t="shared" si="26"/>
        <v>0</v>
      </c>
      <c r="F56" s="384">
        <f t="shared" si="26"/>
        <v>0</v>
      </c>
      <c r="G56" s="384">
        <f t="shared" si="26"/>
        <v>1213</v>
      </c>
      <c r="H56" s="384">
        <f t="shared" si="26"/>
        <v>338739430</v>
      </c>
      <c r="I56" s="384">
        <f t="shared" si="26"/>
        <v>397</v>
      </c>
      <c r="J56" s="384">
        <f t="shared" si="26"/>
        <v>207319265</v>
      </c>
      <c r="K56" s="384">
        <f t="shared" si="26"/>
        <v>5</v>
      </c>
      <c r="L56" s="384">
        <f t="shared" si="26"/>
        <v>580596</v>
      </c>
      <c r="M56" s="384">
        <f t="shared" si="26"/>
        <v>46</v>
      </c>
      <c r="N56" s="384">
        <f t="shared" si="26"/>
        <v>2043448</v>
      </c>
      <c r="O56" s="398">
        <f>O49+O53</f>
        <v>27077</v>
      </c>
      <c r="P56" s="398">
        <f>P49+P53</f>
        <v>387827351</v>
      </c>
      <c r="Q56" s="398">
        <f t="shared" ref="Q56:V56" si="27">SUM(Q49,Q53)</f>
        <v>0</v>
      </c>
      <c r="R56" s="398">
        <f t="shared" si="27"/>
        <v>0</v>
      </c>
      <c r="S56" s="398">
        <f t="shared" si="27"/>
        <v>6770</v>
      </c>
      <c r="T56" s="398">
        <f t="shared" si="27"/>
        <v>97135727</v>
      </c>
      <c r="U56" s="398">
        <f t="shared" si="27"/>
        <v>46641</v>
      </c>
      <c r="V56" s="398">
        <f t="shared" si="27"/>
        <v>591344034</v>
      </c>
      <c r="W56" s="409">
        <v>107.06</v>
      </c>
      <c r="X56" s="409">
        <v>91.79</v>
      </c>
      <c r="Y56" s="411">
        <v>36.03</v>
      </c>
      <c r="Z56" s="407">
        <v>26.57</v>
      </c>
      <c r="AA56" s="410" t="s">
        <v>34</v>
      </c>
      <c r="AB56" s="410" t="s">
        <v>34</v>
      </c>
      <c r="AC56" s="417" t="s">
        <v>71</v>
      </c>
      <c r="AD56" s="376" t="s">
        <v>78</v>
      </c>
      <c r="AE56" s="421"/>
      <c r="AG56" s="423"/>
      <c r="AH56" s="423"/>
      <c r="AI56" s="423"/>
      <c r="AJ56" s="423"/>
      <c r="AK56" s="423"/>
      <c r="AL56" s="423"/>
      <c r="AM56" s="423"/>
      <c r="AN56" s="423"/>
      <c r="AO56" s="423"/>
    </row>
    <row r="57" spans="1:41" s="360" customFormat="1" ht="11.25">
      <c r="A57" s="367"/>
      <c r="B57" s="380" t="s">
        <v>25</v>
      </c>
      <c r="C57" s="384">
        <f t="shared" ref="C57:N57" si="28">SUM(C51,C54)</f>
        <v>3924864</v>
      </c>
      <c r="D57" s="384">
        <f t="shared" si="28"/>
        <v>78738825500</v>
      </c>
      <c r="E57" s="384">
        <f t="shared" si="28"/>
        <v>446566</v>
      </c>
      <c r="F57" s="384">
        <f t="shared" si="28"/>
        <v>46737864362</v>
      </c>
      <c r="G57" s="384">
        <f t="shared" si="28"/>
        <v>46298</v>
      </c>
      <c r="H57" s="384">
        <f t="shared" si="28"/>
        <v>5535079904</v>
      </c>
      <c r="I57" s="384">
        <f t="shared" si="28"/>
        <v>44733</v>
      </c>
      <c r="J57" s="384">
        <f t="shared" si="28"/>
        <v>5351842919</v>
      </c>
      <c r="K57" s="384">
        <f t="shared" si="28"/>
        <v>62</v>
      </c>
      <c r="L57" s="384">
        <f t="shared" si="28"/>
        <v>3271168</v>
      </c>
      <c r="M57" s="384">
        <f t="shared" si="28"/>
        <v>371</v>
      </c>
      <c r="N57" s="384">
        <f t="shared" si="28"/>
        <v>12836645</v>
      </c>
      <c r="O57" s="398">
        <f>O51+O54</f>
        <v>3851288</v>
      </c>
      <c r="P57" s="398">
        <f>P51+P54</f>
        <v>77786306916</v>
      </c>
      <c r="Q57" s="398">
        <f t="shared" ref="Q57:V57" si="29">SUM(Q51,Q54)</f>
        <v>0</v>
      </c>
      <c r="R57" s="398">
        <f t="shared" si="29"/>
        <v>0</v>
      </c>
      <c r="S57" s="398">
        <f t="shared" si="29"/>
        <v>6870</v>
      </c>
      <c r="T57" s="398">
        <f t="shared" si="29"/>
        <v>98295159</v>
      </c>
      <c r="U57" s="398">
        <f t="shared" si="29"/>
        <v>66706</v>
      </c>
      <c r="V57" s="398">
        <f t="shared" si="29"/>
        <v>854223425</v>
      </c>
      <c r="W57" s="409">
        <v>104.34</v>
      </c>
      <c r="X57" s="409">
        <v>98.28</v>
      </c>
      <c r="Y57" s="411">
        <v>98.79</v>
      </c>
      <c r="Z57" s="407">
        <v>98.13</v>
      </c>
      <c r="AA57" s="410" t="s">
        <v>34</v>
      </c>
      <c r="AB57" s="410" t="s">
        <v>34</v>
      </c>
      <c r="AC57" s="417" t="s">
        <v>25</v>
      </c>
      <c r="AD57" s="367"/>
      <c r="AE57" s="421"/>
      <c r="AG57" s="423"/>
      <c r="AH57" s="423"/>
      <c r="AI57" s="423"/>
      <c r="AJ57" s="423"/>
      <c r="AK57" s="423"/>
      <c r="AL57" s="423"/>
      <c r="AM57" s="423"/>
      <c r="AN57" s="423"/>
      <c r="AO57" s="423"/>
    </row>
    <row r="58" spans="1:41" ht="15" customHeight="1">
      <c r="A58" s="1" t="s">
        <v>84</v>
      </c>
      <c r="AE58" s="422"/>
    </row>
    <row r="59" spans="1:41" ht="15" customHeight="1">
      <c r="A59" s="1" t="s">
        <v>101</v>
      </c>
      <c r="O59" s="402"/>
      <c r="AE59" s="422"/>
    </row>
    <row r="60" spans="1:41" ht="15" customHeight="1">
      <c r="A60" s="1" t="s">
        <v>24</v>
      </c>
    </row>
    <row r="61" spans="1:41" ht="15" customHeight="1">
      <c r="A61" s="1" t="s">
        <v>112</v>
      </c>
    </row>
  </sheetData>
  <mergeCells count="52">
    <mergeCell ref="I2:N2"/>
    <mergeCell ref="O2:P2"/>
    <mergeCell ref="Y2:AB2"/>
    <mergeCell ref="C3:D3"/>
    <mergeCell ref="E3:F3"/>
    <mergeCell ref="G3:H3"/>
    <mergeCell ref="I3:J3"/>
    <mergeCell ref="K3:L3"/>
    <mergeCell ref="M3:N3"/>
    <mergeCell ref="Q3:R3"/>
    <mergeCell ref="S3:T3"/>
    <mergeCell ref="U3:V3"/>
    <mergeCell ref="W3:X3"/>
    <mergeCell ref="Y3:Z3"/>
    <mergeCell ref="AA3:AB3"/>
    <mergeCell ref="Y4:Z4"/>
    <mergeCell ref="AA4:AB4"/>
    <mergeCell ref="A18:A23"/>
    <mergeCell ref="B18:B19"/>
    <mergeCell ref="AC18:AC19"/>
    <mergeCell ref="G4:H4"/>
    <mergeCell ref="K4:L4"/>
    <mergeCell ref="M4:N4"/>
    <mergeCell ref="O4:P4"/>
    <mergeCell ref="U4:V4"/>
    <mergeCell ref="AD18:AD23"/>
    <mergeCell ref="B20:B21"/>
    <mergeCell ref="AC20:AC21"/>
    <mergeCell ref="B22:B23"/>
    <mergeCell ref="AC22:AC23"/>
    <mergeCell ref="A26:A31"/>
    <mergeCell ref="B26:B27"/>
    <mergeCell ref="AC26:AC27"/>
    <mergeCell ref="AD26:AD31"/>
    <mergeCell ref="B28:B29"/>
    <mergeCell ref="AC28:AC29"/>
    <mergeCell ref="B30:B31"/>
    <mergeCell ref="AC30:AC31"/>
    <mergeCell ref="A33:A35"/>
    <mergeCell ref="AD33:AD35"/>
    <mergeCell ref="A36:A38"/>
    <mergeCell ref="AD36:AD38"/>
    <mergeCell ref="A41:A43"/>
    <mergeCell ref="AD41:AD43"/>
    <mergeCell ref="A46:A51"/>
    <mergeCell ref="B46:B47"/>
    <mergeCell ref="AC46:AC47"/>
    <mergeCell ref="AD46:AD51"/>
    <mergeCell ref="B48:B49"/>
    <mergeCell ref="AC48:AC49"/>
    <mergeCell ref="B50:B51"/>
    <mergeCell ref="AC50:AC51"/>
  </mergeCells>
  <phoneticPr fontId="7"/>
  <pageMargins left="0" right="0" top="0.74803149606299213" bottom="0.74803149606299213" header="0.31496062992125984" footer="0.31496062992125984"/>
  <pageSetup paperSize="9" scale="53" firstPageNumber="43" orientation="landscape" useFirstPageNumber="1" r:id="rId1"/>
  <colBreaks count="1" manualBreakCount="1">
    <brk id="16" max="5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R82"/>
  <sheetViews>
    <sheetView zoomScale="125" zoomScaleNormal="125" zoomScaleSheetLayoutView="100" workbookViewId="0">
      <selection activeCell="A82" sqref="A82"/>
    </sheetView>
  </sheetViews>
  <sheetFormatPr defaultRowHeight="14.1" customHeight="1"/>
  <cols>
    <col min="1" max="1" width="16" style="1" customWidth="1"/>
    <col min="2" max="2" width="3.375" style="357" customWidth="1"/>
    <col min="3" max="3" width="7.625" style="1" customWidth="1"/>
    <col min="4" max="4" width="11.625" style="1" customWidth="1"/>
    <col min="5" max="5" width="8.625" style="1" customWidth="1"/>
    <col min="6" max="6" width="11.5" style="1" customWidth="1"/>
    <col min="7" max="7" width="7.125" style="1" customWidth="1"/>
    <col min="8" max="8" width="11.5" style="1" customWidth="1"/>
    <col min="9" max="9" width="7.125" style="1" customWidth="1"/>
    <col min="10" max="10" width="11.5" style="1" customWidth="1"/>
    <col min="11" max="11" width="7.125" style="1" customWidth="1"/>
    <col min="12" max="12" width="11.5" style="1" customWidth="1"/>
    <col min="13" max="13" width="7.125" style="1" customWidth="1"/>
    <col min="14" max="14" width="11.5" style="1" customWidth="1"/>
    <col min="15" max="15" width="7.625" style="1" customWidth="1"/>
    <col min="16" max="16" width="11.625" style="1" customWidth="1"/>
    <col min="17" max="19" width="7.625" style="1" customWidth="1"/>
    <col min="20" max="20" width="11.625" style="1" customWidth="1"/>
    <col min="21" max="21" width="7.625" style="1" customWidth="1"/>
    <col min="22" max="22" width="11.625" style="1" customWidth="1"/>
    <col min="23" max="24" width="2.625" style="424" customWidth="1"/>
    <col min="25" max="28" width="7.625" style="1" customWidth="1"/>
    <col min="29" max="29" width="3.375" style="1" customWidth="1"/>
    <col min="30" max="30" width="15.75" style="1" bestFit="1" customWidth="1"/>
    <col min="31" max="32" width="10.75" style="1" bestFit="1" customWidth="1"/>
    <col min="33" max="33" width="14.875" style="357" customWidth="1"/>
    <col min="34" max="252" width="9" style="1" bestFit="1" customWidth="1"/>
    <col min="253" max="253" width="9" style="424" customWidth="1"/>
    <col min="254" max="16384" width="9" style="424"/>
  </cols>
  <sheetData>
    <row r="1" spans="1:33" ht="14.1" customHeight="1">
      <c r="A1" s="1" t="s">
        <v>122</v>
      </c>
    </row>
    <row r="2" spans="1:33" s="360" customFormat="1" ht="14.1" customHeight="1">
      <c r="A2" s="425" t="s">
        <v>123</v>
      </c>
      <c r="B2" s="377"/>
      <c r="C2" s="362"/>
      <c r="D2" s="391"/>
      <c r="E2" s="362"/>
      <c r="F2" s="391"/>
      <c r="G2" s="362"/>
      <c r="H2" s="391"/>
      <c r="I2" s="518" t="s">
        <v>102</v>
      </c>
      <c r="J2" s="519"/>
      <c r="K2" s="519"/>
      <c r="L2" s="519"/>
      <c r="M2" s="519"/>
      <c r="N2" s="520"/>
      <c r="O2" s="521" t="s">
        <v>39</v>
      </c>
      <c r="P2" s="522"/>
      <c r="Q2" s="362"/>
      <c r="R2" s="391"/>
      <c r="S2" s="362"/>
      <c r="T2" s="391"/>
      <c r="U2" s="362"/>
      <c r="V2" s="391"/>
      <c r="Y2" s="534" t="s">
        <v>129</v>
      </c>
      <c r="Z2" s="534"/>
      <c r="AA2" s="441"/>
      <c r="AB2" s="391"/>
      <c r="AC2" s="535" t="s">
        <v>108</v>
      </c>
      <c r="AD2" s="535" t="s">
        <v>108</v>
      </c>
      <c r="AG2" s="375"/>
    </row>
    <row r="3" spans="1:33" s="360" customFormat="1" ht="14.1" customHeight="1">
      <c r="A3" s="363"/>
      <c r="B3" s="378"/>
      <c r="C3" s="523" t="s">
        <v>44</v>
      </c>
      <c r="D3" s="524"/>
      <c r="E3" s="523" t="s">
        <v>12</v>
      </c>
      <c r="F3" s="524"/>
      <c r="G3" s="523" t="s">
        <v>56</v>
      </c>
      <c r="H3" s="524"/>
      <c r="I3" s="521" t="s">
        <v>100</v>
      </c>
      <c r="J3" s="525"/>
      <c r="K3" s="521" t="s">
        <v>115</v>
      </c>
      <c r="L3" s="522"/>
      <c r="M3" s="526" t="s">
        <v>116</v>
      </c>
      <c r="N3" s="522"/>
      <c r="O3" s="382" t="s">
        <v>28</v>
      </c>
      <c r="P3" s="403" t="s">
        <v>42</v>
      </c>
      <c r="Q3" s="523" t="s">
        <v>22</v>
      </c>
      <c r="R3" s="524"/>
      <c r="S3" s="523" t="s">
        <v>59</v>
      </c>
      <c r="T3" s="524"/>
      <c r="U3" s="523" t="s">
        <v>117</v>
      </c>
      <c r="V3" s="524"/>
      <c r="W3" s="432"/>
      <c r="X3" s="432"/>
      <c r="Y3" s="534"/>
      <c r="Z3" s="534"/>
      <c r="AA3" s="442"/>
      <c r="AB3" s="392"/>
      <c r="AC3" s="536"/>
      <c r="AD3" s="536"/>
      <c r="AG3" s="376"/>
    </row>
    <row r="4" spans="1:33" s="360" customFormat="1" ht="14.1" customHeight="1">
      <c r="A4" s="363"/>
      <c r="B4" s="378"/>
      <c r="C4" s="363"/>
      <c r="D4" s="392" t="s">
        <v>10</v>
      </c>
      <c r="E4" s="363"/>
      <c r="F4" s="392" t="s">
        <v>66</v>
      </c>
      <c r="G4" s="515" t="s">
        <v>6</v>
      </c>
      <c r="H4" s="516"/>
      <c r="I4" s="363"/>
      <c r="J4" s="392" t="s">
        <v>114</v>
      </c>
      <c r="K4" s="515" t="s">
        <v>113</v>
      </c>
      <c r="L4" s="516"/>
      <c r="M4" s="517" t="s">
        <v>93</v>
      </c>
      <c r="N4" s="516"/>
      <c r="O4" s="515" t="s">
        <v>90</v>
      </c>
      <c r="P4" s="516"/>
      <c r="Q4" s="363"/>
      <c r="R4" s="392" t="s">
        <v>14</v>
      </c>
      <c r="S4" s="363"/>
      <c r="T4" s="392" t="s">
        <v>51</v>
      </c>
      <c r="U4" s="515" t="s">
        <v>26</v>
      </c>
      <c r="V4" s="516"/>
      <c r="W4" s="432"/>
      <c r="X4" s="432"/>
      <c r="Y4" s="521" t="s">
        <v>120</v>
      </c>
      <c r="Z4" s="533"/>
      <c r="AA4" s="515" t="s">
        <v>37</v>
      </c>
      <c r="AB4" s="516"/>
      <c r="AC4" s="536"/>
      <c r="AD4" s="536"/>
      <c r="AG4" s="376"/>
    </row>
    <row r="5" spans="1:33" s="360" customFormat="1" ht="14.1" customHeight="1">
      <c r="A5" s="364" t="s">
        <v>15</v>
      </c>
      <c r="B5" s="379"/>
      <c r="C5" s="380" t="s">
        <v>2</v>
      </c>
      <c r="D5" s="380" t="s">
        <v>124</v>
      </c>
      <c r="E5" s="380" t="s">
        <v>2</v>
      </c>
      <c r="F5" s="380" t="s">
        <v>96</v>
      </c>
      <c r="G5" s="380" t="s">
        <v>2</v>
      </c>
      <c r="H5" s="380" t="s">
        <v>96</v>
      </c>
      <c r="I5" s="380" t="s">
        <v>2</v>
      </c>
      <c r="J5" s="380" t="s">
        <v>96</v>
      </c>
      <c r="K5" s="380" t="s">
        <v>2</v>
      </c>
      <c r="L5" s="380" t="s">
        <v>96</v>
      </c>
      <c r="M5" s="380" t="s">
        <v>2</v>
      </c>
      <c r="N5" s="380" t="s">
        <v>96</v>
      </c>
      <c r="O5" s="380" t="s">
        <v>2</v>
      </c>
      <c r="P5" s="380" t="s">
        <v>124</v>
      </c>
      <c r="Q5" s="380" t="s">
        <v>2</v>
      </c>
      <c r="R5" s="380" t="s">
        <v>48</v>
      </c>
      <c r="S5" s="380" t="s">
        <v>2</v>
      </c>
      <c r="T5" s="380" t="s">
        <v>124</v>
      </c>
      <c r="U5" s="380" t="s">
        <v>2</v>
      </c>
      <c r="V5" s="380" t="s">
        <v>124</v>
      </c>
      <c r="W5" s="433"/>
      <c r="X5" s="433"/>
      <c r="Y5" s="380" t="s">
        <v>125</v>
      </c>
      <c r="Z5" s="380" t="s">
        <v>126</v>
      </c>
      <c r="AA5" s="380" t="s">
        <v>118</v>
      </c>
      <c r="AB5" s="380" t="s">
        <v>119</v>
      </c>
      <c r="AC5" s="537"/>
      <c r="AD5" s="537"/>
      <c r="AE5" s="447" t="s">
        <v>127</v>
      </c>
      <c r="AF5" s="447" t="s">
        <v>128</v>
      </c>
      <c r="AG5" s="381"/>
    </row>
    <row r="6" spans="1:33" s="360" customFormat="1" ht="14.1" customHeight="1">
      <c r="A6" s="365"/>
      <c r="B6" s="380" t="s">
        <v>69</v>
      </c>
      <c r="C6" s="383">
        <v>25817</v>
      </c>
      <c r="D6" s="383">
        <v>2497214200</v>
      </c>
      <c r="E6" s="383">
        <v>22908</v>
      </c>
      <c r="F6" s="383">
        <v>2378889900</v>
      </c>
      <c r="G6" s="384">
        <f t="shared" ref="G6:H23" si="0">C6-E6</f>
        <v>2909</v>
      </c>
      <c r="H6" s="384">
        <f t="shared" si="0"/>
        <v>118324300</v>
      </c>
      <c r="I6" s="383">
        <v>2701</v>
      </c>
      <c r="J6" s="383">
        <v>84968421</v>
      </c>
      <c r="K6" s="383">
        <v>0</v>
      </c>
      <c r="L6" s="383">
        <v>0</v>
      </c>
      <c r="M6" s="383">
        <v>29</v>
      </c>
      <c r="N6" s="383">
        <v>812879</v>
      </c>
      <c r="O6" s="398">
        <f t="shared" ref="O6:P23" si="1">SUM(E6,I6,K6,M6)</f>
        <v>25638</v>
      </c>
      <c r="P6" s="398">
        <f t="shared" si="1"/>
        <v>2464671200</v>
      </c>
      <c r="Q6" s="383">
        <v>0</v>
      </c>
      <c r="R6" s="383">
        <v>0</v>
      </c>
      <c r="S6" s="383">
        <v>4</v>
      </c>
      <c r="T6" s="383">
        <v>72900</v>
      </c>
      <c r="U6" s="398">
        <f>C6-O6+Q6-S6</f>
        <v>175</v>
      </c>
      <c r="V6" s="398">
        <f>D6-P6+R6-T6</f>
        <v>32470100</v>
      </c>
      <c r="W6" s="434"/>
      <c r="X6" s="434"/>
      <c r="Y6" s="436">
        <f>P6/D6*100</f>
        <v>98.69682784920893</v>
      </c>
      <c r="Z6" s="439">
        <v>99.9</v>
      </c>
      <c r="AA6" s="439">
        <f>(F6/D6)*100</f>
        <v>95.261748071110603</v>
      </c>
      <c r="AB6" s="439">
        <v>97.01</v>
      </c>
      <c r="AC6" s="417" t="s">
        <v>69</v>
      </c>
      <c r="AD6" s="365"/>
      <c r="AE6" s="449">
        <v>3182215300</v>
      </c>
      <c r="AF6" s="449">
        <v>3178888560</v>
      </c>
      <c r="AG6" s="375"/>
    </row>
    <row r="7" spans="1:33" s="360" customFormat="1" ht="14.1" customHeight="1">
      <c r="A7" s="366" t="s">
        <v>62</v>
      </c>
      <c r="B7" s="380" t="s">
        <v>71</v>
      </c>
      <c r="C7" s="383">
        <v>289</v>
      </c>
      <c r="D7" s="383">
        <v>7664428</v>
      </c>
      <c r="E7" s="383">
        <v>0</v>
      </c>
      <c r="F7" s="383">
        <v>0</v>
      </c>
      <c r="G7" s="384">
        <f t="shared" si="0"/>
        <v>289</v>
      </c>
      <c r="H7" s="384">
        <f t="shared" si="0"/>
        <v>7664428</v>
      </c>
      <c r="I7" s="383">
        <v>63</v>
      </c>
      <c r="J7" s="383">
        <v>1784294</v>
      </c>
      <c r="K7" s="383">
        <v>1</v>
      </c>
      <c r="L7" s="383">
        <v>47000</v>
      </c>
      <c r="M7" s="383">
        <v>11</v>
      </c>
      <c r="N7" s="383">
        <v>398298</v>
      </c>
      <c r="O7" s="398">
        <f t="shared" si="1"/>
        <v>75</v>
      </c>
      <c r="P7" s="398">
        <f t="shared" si="1"/>
        <v>2229592</v>
      </c>
      <c r="Q7" s="383">
        <v>0</v>
      </c>
      <c r="R7" s="383">
        <v>0</v>
      </c>
      <c r="S7" s="383">
        <v>62</v>
      </c>
      <c r="T7" s="383">
        <v>1358487</v>
      </c>
      <c r="U7" s="398">
        <f>C7-O7+Q7-S7</f>
        <v>152</v>
      </c>
      <c r="V7" s="398">
        <f>D7-P7+R7-T7</f>
        <v>4076349</v>
      </c>
      <c r="W7" s="434"/>
      <c r="X7" s="434"/>
      <c r="Y7" s="436">
        <f>P7/D7*100</f>
        <v>29.090129100305983</v>
      </c>
      <c r="Z7" s="439">
        <v>27.5</v>
      </c>
      <c r="AA7" s="439">
        <f>(F7/D7)*100</f>
        <v>0</v>
      </c>
      <c r="AB7" s="439">
        <v>0</v>
      </c>
      <c r="AC7" s="417" t="s">
        <v>71</v>
      </c>
      <c r="AD7" s="366" t="s">
        <v>62</v>
      </c>
      <c r="AE7" s="449">
        <v>8186113</v>
      </c>
      <c r="AF7" s="449">
        <v>2251430</v>
      </c>
      <c r="AG7" s="376" t="s">
        <v>62</v>
      </c>
    </row>
    <row r="8" spans="1:33" s="360" customFormat="1" ht="14.1" customHeight="1">
      <c r="A8" s="367"/>
      <c r="B8" s="380" t="s">
        <v>25</v>
      </c>
      <c r="C8" s="384">
        <f>SUM(C6:C7)</f>
        <v>26106</v>
      </c>
      <c r="D8" s="384">
        <f>SUM(D6:D7)</f>
        <v>2504878628</v>
      </c>
      <c r="E8" s="384">
        <f>SUM(E6:E7)</f>
        <v>22908</v>
      </c>
      <c r="F8" s="384">
        <f>SUM(F6:F7)</f>
        <v>2378889900</v>
      </c>
      <c r="G8" s="384">
        <f t="shared" si="0"/>
        <v>3198</v>
      </c>
      <c r="H8" s="384">
        <f t="shared" si="0"/>
        <v>125988728</v>
      </c>
      <c r="I8" s="384">
        <f t="shared" ref="I8:N8" si="2">SUM(I6:I7)</f>
        <v>2764</v>
      </c>
      <c r="J8" s="384">
        <f t="shared" si="2"/>
        <v>86752715</v>
      </c>
      <c r="K8" s="384">
        <f t="shared" si="2"/>
        <v>1</v>
      </c>
      <c r="L8" s="384">
        <f t="shared" si="2"/>
        <v>47000</v>
      </c>
      <c r="M8" s="384">
        <f t="shared" si="2"/>
        <v>40</v>
      </c>
      <c r="N8" s="384">
        <f t="shared" si="2"/>
        <v>1211177</v>
      </c>
      <c r="O8" s="398">
        <f t="shared" si="1"/>
        <v>25713</v>
      </c>
      <c r="P8" s="398">
        <f t="shared" si="1"/>
        <v>2466900792</v>
      </c>
      <c r="Q8" s="398">
        <f t="shared" ref="Q8:V8" si="3">SUM(Q6:Q7)</f>
        <v>0</v>
      </c>
      <c r="R8" s="398">
        <f t="shared" si="3"/>
        <v>0</v>
      </c>
      <c r="S8" s="398">
        <f t="shared" si="3"/>
        <v>66</v>
      </c>
      <c r="T8" s="398">
        <f t="shared" si="3"/>
        <v>1431387</v>
      </c>
      <c r="U8" s="398">
        <f t="shared" si="3"/>
        <v>327</v>
      </c>
      <c r="V8" s="398">
        <f t="shared" si="3"/>
        <v>36546449</v>
      </c>
      <c r="W8" s="434"/>
      <c r="X8" s="434"/>
      <c r="Y8" s="436">
        <f>P8/D8*100</f>
        <v>98.483845261982893</v>
      </c>
      <c r="Z8" s="439">
        <v>99.71</v>
      </c>
      <c r="AA8" s="439">
        <f>(F8/D8)*100</f>
        <v>94.970266160137484</v>
      </c>
      <c r="AB8" s="439">
        <v>96.76</v>
      </c>
      <c r="AC8" s="417" t="s">
        <v>25</v>
      </c>
      <c r="AD8" s="367"/>
      <c r="AE8" s="449">
        <v>3190401413</v>
      </c>
      <c r="AF8" s="449">
        <v>3181139990</v>
      </c>
      <c r="AG8" s="381"/>
    </row>
    <row r="9" spans="1:33" s="360" customFormat="1" ht="14.1" customHeight="1">
      <c r="A9" s="505" t="s">
        <v>70</v>
      </c>
      <c r="B9" s="380" t="s">
        <v>69</v>
      </c>
      <c r="C9" s="383">
        <v>3131</v>
      </c>
      <c r="D9" s="383">
        <v>140732433</v>
      </c>
      <c r="E9" s="383">
        <v>3110</v>
      </c>
      <c r="F9" s="383">
        <v>140603948</v>
      </c>
      <c r="G9" s="384">
        <f t="shared" si="0"/>
        <v>21</v>
      </c>
      <c r="H9" s="384">
        <f t="shared" si="0"/>
        <v>128485</v>
      </c>
      <c r="I9" s="383">
        <v>21</v>
      </c>
      <c r="J9" s="383">
        <v>128485</v>
      </c>
      <c r="K9" s="383">
        <v>0</v>
      </c>
      <c r="L9" s="383">
        <v>0</v>
      </c>
      <c r="M9" s="383">
        <v>0</v>
      </c>
      <c r="N9" s="383">
        <v>0</v>
      </c>
      <c r="O9" s="398">
        <f t="shared" si="1"/>
        <v>3131</v>
      </c>
      <c r="P9" s="398">
        <f t="shared" si="1"/>
        <v>140732433</v>
      </c>
      <c r="Q9" s="383">
        <v>0</v>
      </c>
      <c r="R9" s="383">
        <v>0</v>
      </c>
      <c r="S9" s="383">
        <v>0</v>
      </c>
      <c r="T9" s="383">
        <v>0</v>
      </c>
      <c r="U9" s="398">
        <f t="shared" ref="U9:V19" si="4">C9-O9+Q9-S9</f>
        <v>0</v>
      </c>
      <c r="V9" s="398">
        <f t="shared" si="4"/>
        <v>0</v>
      </c>
      <c r="W9" s="434"/>
      <c r="X9" s="434"/>
      <c r="Y9" s="436">
        <f>P9/D9*100</f>
        <v>100</v>
      </c>
      <c r="Z9" s="439">
        <v>100</v>
      </c>
      <c r="AA9" s="439">
        <f>(F9/D9)*100</f>
        <v>99.908702637152587</v>
      </c>
      <c r="AB9" s="439">
        <v>99.93</v>
      </c>
      <c r="AC9" s="417" t="s">
        <v>69</v>
      </c>
      <c r="AD9" s="368" t="s">
        <v>70</v>
      </c>
      <c r="AE9" s="449">
        <v>135739709</v>
      </c>
      <c r="AF9" s="449">
        <v>135739709</v>
      </c>
      <c r="AG9" s="499" t="s">
        <v>70</v>
      </c>
    </row>
    <row r="10" spans="1:33" s="360" customFormat="1" ht="14.1" customHeight="1">
      <c r="A10" s="506"/>
      <c r="B10" s="380" t="s">
        <v>71</v>
      </c>
      <c r="C10" s="428">
        <v>0</v>
      </c>
      <c r="D10" s="428">
        <v>0</v>
      </c>
      <c r="E10" s="428">
        <v>0</v>
      </c>
      <c r="F10" s="428">
        <v>0</v>
      </c>
      <c r="G10" s="429">
        <f t="shared" si="0"/>
        <v>0</v>
      </c>
      <c r="H10" s="384">
        <f t="shared" si="0"/>
        <v>0</v>
      </c>
      <c r="I10" s="383">
        <v>0</v>
      </c>
      <c r="J10" s="383">
        <v>0</v>
      </c>
      <c r="K10" s="383">
        <v>0</v>
      </c>
      <c r="L10" s="383">
        <v>0</v>
      </c>
      <c r="M10" s="383">
        <v>0</v>
      </c>
      <c r="N10" s="383">
        <v>0</v>
      </c>
      <c r="O10" s="398">
        <f t="shared" si="1"/>
        <v>0</v>
      </c>
      <c r="P10" s="398">
        <f t="shared" si="1"/>
        <v>0</v>
      </c>
      <c r="Q10" s="383">
        <v>0</v>
      </c>
      <c r="R10" s="383">
        <v>0</v>
      </c>
      <c r="S10" s="383">
        <v>0</v>
      </c>
      <c r="T10" s="383">
        <v>0</v>
      </c>
      <c r="U10" s="398">
        <f t="shared" si="4"/>
        <v>0</v>
      </c>
      <c r="V10" s="398">
        <f t="shared" si="4"/>
        <v>0</v>
      </c>
      <c r="W10" s="434"/>
      <c r="X10" s="434"/>
      <c r="Y10" s="436">
        <v>0</v>
      </c>
      <c r="Z10" s="439">
        <v>0</v>
      </c>
      <c r="AA10" s="439">
        <v>0</v>
      </c>
      <c r="AB10" s="439">
        <v>0</v>
      </c>
      <c r="AC10" s="417"/>
      <c r="AD10" s="368"/>
      <c r="AE10" s="449"/>
      <c r="AF10" s="449"/>
      <c r="AG10" s="527"/>
    </row>
    <row r="11" spans="1:33" s="360" customFormat="1" ht="14.1" customHeight="1">
      <c r="A11" s="531"/>
      <c r="B11" s="380" t="s">
        <v>25</v>
      </c>
      <c r="C11" s="384">
        <f>SUM(C9:C10)</f>
        <v>3131</v>
      </c>
      <c r="D11" s="384">
        <f>SUM(D9:D10)</f>
        <v>140732433</v>
      </c>
      <c r="E11" s="384">
        <f>SUM(E9:E10)</f>
        <v>3110</v>
      </c>
      <c r="F11" s="384">
        <f>SUM(F9:F10)</f>
        <v>140603948</v>
      </c>
      <c r="G11" s="384">
        <f t="shared" si="0"/>
        <v>21</v>
      </c>
      <c r="H11" s="384">
        <f t="shared" si="0"/>
        <v>128485</v>
      </c>
      <c r="I11" s="384">
        <f t="shared" ref="I11:N11" si="5">SUM(I9:I10)</f>
        <v>21</v>
      </c>
      <c r="J11" s="384">
        <f t="shared" si="5"/>
        <v>128485</v>
      </c>
      <c r="K11" s="384">
        <f t="shared" si="5"/>
        <v>0</v>
      </c>
      <c r="L11" s="384">
        <f t="shared" si="5"/>
        <v>0</v>
      </c>
      <c r="M11" s="384">
        <f t="shared" si="5"/>
        <v>0</v>
      </c>
      <c r="N11" s="384">
        <f t="shared" si="5"/>
        <v>0</v>
      </c>
      <c r="O11" s="398">
        <f t="shared" si="1"/>
        <v>3131</v>
      </c>
      <c r="P11" s="398">
        <f t="shared" si="1"/>
        <v>140732433</v>
      </c>
      <c r="Q11" s="398">
        <f>SUM(Q9:Q10)</f>
        <v>0</v>
      </c>
      <c r="R11" s="398">
        <f>SUM(R9:R10)</f>
        <v>0</v>
      </c>
      <c r="S11" s="398">
        <f>SUM(S9:S10)</f>
        <v>0</v>
      </c>
      <c r="T11" s="398">
        <f>SUM(T9:T10)</f>
        <v>0</v>
      </c>
      <c r="U11" s="398">
        <f t="shared" si="4"/>
        <v>0</v>
      </c>
      <c r="V11" s="398">
        <f t="shared" si="4"/>
        <v>0</v>
      </c>
      <c r="W11" s="434"/>
      <c r="X11" s="434"/>
      <c r="Y11" s="436">
        <f>P11/D11*100</f>
        <v>100</v>
      </c>
      <c r="Z11" s="439">
        <v>100</v>
      </c>
      <c r="AA11" s="439">
        <f>(F11/D11)*100</f>
        <v>99.908702637152587</v>
      </c>
      <c r="AB11" s="439">
        <v>99.93</v>
      </c>
      <c r="AC11" s="417"/>
      <c r="AD11" s="368"/>
      <c r="AE11" s="449"/>
      <c r="AF11" s="449"/>
      <c r="AG11" s="502"/>
    </row>
    <row r="12" spans="1:33" s="360" customFormat="1" ht="14.1" customHeight="1">
      <c r="A12" s="505" t="s">
        <v>107</v>
      </c>
      <c r="B12" s="380" t="s">
        <v>69</v>
      </c>
      <c r="C12" s="383">
        <v>5704</v>
      </c>
      <c r="D12" s="383">
        <v>331564557</v>
      </c>
      <c r="E12" s="383">
        <v>5612</v>
      </c>
      <c r="F12" s="383">
        <v>331440001</v>
      </c>
      <c r="G12" s="384">
        <f t="shared" si="0"/>
        <v>92</v>
      </c>
      <c r="H12" s="384">
        <f t="shared" si="0"/>
        <v>124556</v>
      </c>
      <c r="I12" s="383">
        <v>92</v>
      </c>
      <c r="J12" s="383">
        <v>124556</v>
      </c>
      <c r="K12" s="383">
        <v>0</v>
      </c>
      <c r="L12" s="383">
        <v>0</v>
      </c>
      <c r="M12" s="383">
        <v>0</v>
      </c>
      <c r="N12" s="383">
        <v>0</v>
      </c>
      <c r="O12" s="398">
        <f t="shared" si="1"/>
        <v>5704</v>
      </c>
      <c r="P12" s="398">
        <f t="shared" si="1"/>
        <v>331564557</v>
      </c>
      <c r="Q12" s="383">
        <v>0</v>
      </c>
      <c r="R12" s="383">
        <v>0</v>
      </c>
      <c r="S12" s="383">
        <v>0</v>
      </c>
      <c r="T12" s="383">
        <v>0</v>
      </c>
      <c r="U12" s="398">
        <f t="shared" si="4"/>
        <v>0</v>
      </c>
      <c r="V12" s="398">
        <f t="shared" si="4"/>
        <v>0</v>
      </c>
      <c r="W12" s="434"/>
      <c r="X12" s="434"/>
      <c r="Y12" s="436">
        <f>P12/D12*100</f>
        <v>100</v>
      </c>
      <c r="Z12" s="439">
        <v>100</v>
      </c>
      <c r="AA12" s="439">
        <f>(F12/D12)*100</f>
        <v>99.962433861710977</v>
      </c>
      <c r="AB12" s="439">
        <v>99.98</v>
      </c>
      <c r="AC12" s="417" t="s">
        <v>69</v>
      </c>
      <c r="AD12" s="368" t="s">
        <v>107</v>
      </c>
      <c r="AE12" s="449">
        <v>364930780</v>
      </c>
      <c r="AF12" s="449">
        <v>364930780</v>
      </c>
      <c r="AG12" s="499" t="s">
        <v>107</v>
      </c>
    </row>
    <row r="13" spans="1:33" s="360" customFormat="1" ht="14.1" customHeight="1">
      <c r="A13" s="506"/>
      <c r="B13" s="380" t="s">
        <v>71</v>
      </c>
      <c r="C13" s="428">
        <v>0</v>
      </c>
      <c r="D13" s="428">
        <v>0</v>
      </c>
      <c r="E13" s="428">
        <v>0</v>
      </c>
      <c r="F13" s="428">
        <v>0</v>
      </c>
      <c r="G13" s="384">
        <f t="shared" si="0"/>
        <v>0</v>
      </c>
      <c r="H13" s="384">
        <f t="shared" si="0"/>
        <v>0</v>
      </c>
      <c r="I13" s="383">
        <v>0</v>
      </c>
      <c r="J13" s="383">
        <v>0</v>
      </c>
      <c r="K13" s="383">
        <v>0</v>
      </c>
      <c r="L13" s="383">
        <v>0</v>
      </c>
      <c r="M13" s="383">
        <v>0</v>
      </c>
      <c r="N13" s="383">
        <v>0</v>
      </c>
      <c r="O13" s="398">
        <f t="shared" si="1"/>
        <v>0</v>
      </c>
      <c r="P13" s="398">
        <f t="shared" si="1"/>
        <v>0</v>
      </c>
      <c r="Q13" s="383">
        <v>0</v>
      </c>
      <c r="R13" s="383">
        <v>0</v>
      </c>
      <c r="S13" s="383">
        <v>0</v>
      </c>
      <c r="T13" s="383">
        <v>0</v>
      </c>
      <c r="U13" s="398">
        <f t="shared" si="4"/>
        <v>0</v>
      </c>
      <c r="V13" s="398">
        <f t="shared" si="4"/>
        <v>0</v>
      </c>
      <c r="W13" s="434"/>
      <c r="X13" s="434"/>
      <c r="Y13" s="436">
        <v>0</v>
      </c>
      <c r="Z13" s="439">
        <v>0</v>
      </c>
      <c r="AA13" s="439">
        <v>0</v>
      </c>
      <c r="AB13" s="439">
        <v>0</v>
      </c>
      <c r="AC13" s="417"/>
      <c r="AD13" s="369"/>
      <c r="AE13" s="449"/>
      <c r="AF13" s="449"/>
      <c r="AG13" s="527"/>
    </row>
    <row r="14" spans="1:33" s="360" customFormat="1" ht="14.1" customHeight="1">
      <c r="A14" s="531"/>
      <c r="B14" s="380" t="s">
        <v>25</v>
      </c>
      <c r="C14" s="384">
        <f>SUM(C12:C13)</f>
        <v>5704</v>
      </c>
      <c r="D14" s="384">
        <f>SUM(D12:D13)</f>
        <v>331564557</v>
      </c>
      <c r="E14" s="384">
        <f>SUM(E12:E13)</f>
        <v>5612</v>
      </c>
      <c r="F14" s="384">
        <f>SUM(F12:F13)</f>
        <v>331440001</v>
      </c>
      <c r="G14" s="384">
        <f t="shared" si="0"/>
        <v>92</v>
      </c>
      <c r="H14" s="384">
        <f t="shared" si="0"/>
        <v>124556</v>
      </c>
      <c r="I14" s="384">
        <f t="shared" ref="I14:N14" si="6">SUM(I12:I13)</f>
        <v>92</v>
      </c>
      <c r="J14" s="384">
        <f t="shared" si="6"/>
        <v>124556</v>
      </c>
      <c r="K14" s="384">
        <f t="shared" si="6"/>
        <v>0</v>
      </c>
      <c r="L14" s="384">
        <f t="shared" si="6"/>
        <v>0</v>
      </c>
      <c r="M14" s="384">
        <f t="shared" si="6"/>
        <v>0</v>
      </c>
      <c r="N14" s="384">
        <f t="shared" si="6"/>
        <v>0</v>
      </c>
      <c r="O14" s="398">
        <f t="shared" si="1"/>
        <v>5704</v>
      </c>
      <c r="P14" s="398">
        <f t="shared" si="1"/>
        <v>331564557</v>
      </c>
      <c r="Q14" s="398">
        <f>SUM(Q12:Q13)</f>
        <v>0</v>
      </c>
      <c r="R14" s="398">
        <f>SUM(R12:R13)</f>
        <v>0</v>
      </c>
      <c r="S14" s="398">
        <f>SUM(S12:S13)</f>
        <v>0</v>
      </c>
      <c r="T14" s="398">
        <f>SUM(T12:T13)</f>
        <v>0</v>
      </c>
      <c r="U14" s="398">
        <f t="shared" si="4"/>
        <v>0</v>
      </c>
      <c r="V14" s="398">
        <f t="shared" si="4"/>
        <v>0</v>
      </c>
      <c r="W14" s="434"/>
      <c r="X14" s="434"/>
      <c r="Y14" s="436">
        <f>P14/D14*100</f>
        <v>100</v>
      </c>
      <c r="Z14" s="439">
        <v>100</v>
      </c>
      <c r="AA14" s="439">
        <f>(F14/D14)*100</f>
        <v>99.962433861710977</v>
      </c>
      <c r="AB14" s="439">
        <v>99.98</v>
      </c>
      <c r="AC14" s="417"/>
      <c r="AD14" s="369"/>
      <c r="AE14" s="449"/>
      <c r="AF14" s="449"/>
      <c r="AG14" s="502"/>
    </row>
    <row r="15" spans="1:33" s="360" customFormat="1" ht="14.1" customHeight="1">
      <c r="A15" s="506" t="s">
        <v>60</v>
      </c>
      <c r="B15" s="380" t="s">
        <v>69</v>
      </c>
      <c r="C15" s="383">
        <v>226</v>
      </c>
      <c r="D15" s="383">
        <v>447289842</v>
      </c>
      <c r="E15" s="383">
        <v>225</v>
      </c>
      <c r="F15" s="383">
        <v>447288563</v>
      </c>
      <c r="G15" s="384">
        <f t="shared" si="0"/>
        <v>1</v>
      </c>
      <c r="H15" s="384">
        <f t="shared" si="0"/>
        <v>1279</v>
      </c>
      <c r="I15" s="383">
        <v>1</v>
      </c>
      <c r="J15" s="383">
        <v>1279</v>
      </c>
      <c r="K15" s="383">
        <v>0</v>
      </c>
      <c r="L15" s="383">
        <v>0</v>
      </c>
      <c r="M15" s="383">
        <v>0</v>
      </c>
      <c r="N15" s="383">
        <v>0</v>
      </c>
      <c r="O15" s="398">
        <f t="shared" si="1"/>
        <v>226</v>
      </c>
      <c r="P15" s="398">
        <f t="shared" si="1"/>
        <v>447289842</v>
      </c>
      <c r="Q15" s="383">
        <v>0</v>
      </c>
      <c r="R15" s="383">
        <v>0</v>
      </c>
      <c r="S15" s="383">
        <v>0</v>
      </c>
      <c r="T15" s="383">
        <v>0</v>
      </c>
      <c r="U15" s="398">
        <f t="shared" si="4"/>
        <v>0</v>
      </c>
      <c r="V15" s="398">
        <f t="shared" si="4"/>
        <v>0</v>
      </c>
      <c r="W15" s="434"/>
      <c r="X15" s="434"/>
      <c r="Y15" s="436">
        <f>P15/D15*100</f>
        <v>100</v>
      </c>
      <c r="Z15" s="439">
        <v>100</v>
      </c>
      <c r="AA15" s="439">
        <f>(F15/D15)*100</f>
        <v>99.999714055657009</v>
      </c>
      <c r="AB15" s="439">
        <v>100</v>
      </c>
      <c r="AC15" s="417" t="s">
        <v>69</v>
      </c>
      <c r="AD15" s="369" t="s">
        <v>60</v>
      </c>
      <c r="AE15" s="449">
        <v>221710135</v>
      </c>
      <c r="AF15" s="449">
        <v>221710135</v>
      </c>
      <c r="AG15" s="527" t="s">
        <v>60</v>
      </c>
    </row>
    <row r="16" spans="1:33" s="360" customFormat="1" ht="14.1" customHeight="1">
      <c r="A16" s="506"/>
      <c r="B16" s="380" t="s">
        <v>71</v>
      </c>
      <c r="C16" s="428">
        <v>0</v>
      </c>
      <c r="D16" s="428">
        <v>0</v>
      </c>
      <c r="E16" s="428">
        <v>0</v>
      </c>
      <c r="F16" s="428">
        <v>0</v>
      </c>
      <c r="G16" s="384">
        <f t="shared" si="0"/>
        <v>0</v>
      </c>
      <c r="H16" s="384">
        <f t="shared" si="0"/>
        <v>0</v>
      </c>
      <c r="I16" s="383">
        <v>0</v>
      </c>
      <c r="J16" s="383">
        <v>0</v>
      </c>
      <c r="K16" s="383">
        <v>0</v>
      </c>
      <c r="L16" s="383">
        <v>0</v>
      </c>
      <c r="M16" s="383">
        <v>0</v>
      </c>
      <c r="N16" s="383">
        <v>0</v>
      </c>
      <c r="O16" s="398">
        <f t="shared" si="1"/>
        <v>0</v>
      </c>
      <c r="P16" s="398">
        <f t="shared" si="1"/>
        <v>0</v>
      </c>
      <c r="Q16" s="383">
        <v>0</v>
      </c>
      <c r="R16" s="383">
        <v>0</v>
      </c>
      <c r="S16" s="383">
        <v>0</v>
      </c>
      <c r="T16" s="383">
        <v>0</v>
      </c>
      <c r="U16" s="398">
        <f t="shared" si="4"/>
        <v>0</v>
      </c>
      <c r="V16" s="398">
        <f t="shared" si="4"/>
        <v>0</v>
      </c>
      <c r="W16" s="434"/>
      <c r="X16" s="434"/>
      <c r="Y16" s="436">
        <v>0</v>
      </c>
      <c r="Z16" s="439">
        <v>0</v>
      </c>
      <c r="AA16" s="439">
        <v>0</v>
      </c>
      <c r="AB16" s="439">
        <v>0</v>
      </c>
      <c r="AC16" s="417"/>
      <c r="AD16" s="366"/>
      <c r="AE16" s="449"/>
      <c r="AF16" s="449"/>
      <c r="AG16" s="527"/>
    </row>
    <row r="17" spans="1:33" s="360" customFormat="1" ht="14.1" customHeight="1">
      <c r="A17" s="531"/>
      <c r="B17" s="380" t="s">
        <v>25</v>
      </c>
      <c r="C17" s="384">
        <f>SUM(C15:C16)</f>
        <v>226</v>
      </c>
      <c r="D17" s="384">
        <f>SUM(D15:D16)</f>
        <v>447289842</v>
      </c>
      <c r="E17" s="384">
        <f>SUM(E15:E16)</f>
        <v>225</v>
      </c>
      <c r="F17" s="384">
        <f>SUM(F15:F16)</f>
        <v>447288563</v>
      </c>
      <c r="G17" s="384">
        <f t="shared" si="0"/>
        <v>1</v>
      </c>
      <c r="H17" s="384">
        <f t="shared" si="0"/>
        <v>1279</v>
      </c>
      <c r="I17" s="384">
        <f t="shared" ref="I17:N17" si="7">SUM(I15:I16)</f>
        <v>1</v>
      </c>
      <c r="J17" s="384">
        <f t="shared" si="7"/>
        <v>1279</v>
      </c>
      <c r="K17" s="384">
        <f t="shared" si="7"/>
        <v>0</v>
      </c>
      <c r="L17" s="384">
        <f t="shared" si="7"/>
        <v>0</v>
      </c>
      <c r="M17" s="384">
        <f t="shared" si="7"/>
        <v>0</v>
      </c>
      <c r="N17" s="384">
        <f t="shared" si="7"/>
        <v>0</v>
      </c>
      <c r="O17" s="398">
        <f t="shared" si="1"/>
        <v>226</v>
      </c>
      <c r="P17" s="398">
        <f t="shared" si="1"/>
        <v>447289842</v>
      </c>
      <c r="Q17" s="398">
        <f>SUM(Q15:Q16)</f>
        <v>0</v>
      </c>
      <c r="R17" s="398">
        <f>SUM(R15:R16)</f>
        <v>0</v>
      </c>
      <c r="S17" s="398">
        <f>SUM(S15:S16)</f>
        <v>0</v>
      </c>
      <c r="T17" s="398">
        <f>SUM(T15:T16)</f>
        <v>0</v>
      </c>
      <c r="U17" s="398">
        <f t="shared" si="4"/>
        <v>0</v>
      </c>
      <c r="V17" s="398">
        <f t="shared" si="4"/>
        <v>0</v>
      </c>
      <c r="W17" s="434"/>
      <c r="X17" s="434"/>
      <c r="Y17" s="436">
        <f t="shared" ref="Y17:Y23" si="8">P17/D17*100</f>
        <v>100</v>
      </c>
      <c r="Z17" s="439">
        <v>100</v>
      </c>
      <c r="AA17" s="439">
        <f t="shared" ref="AA17:AA23" si="9">(F17/D17)*100</f>
        <v>99.999714055657009</v>
      </c>
      <c r="AB17" s="439">
        <v>100</v>
      </c>
      <c r="AC17" s="417"/>
      <c r="AD17" s="366"/>
      <c r="AE17" s="449"/>
      <c r="AF17" s="449"/>
      <c r="AG17" s="502"/>
    </row>
    <row r="18" spans="1:33" s="360" customFormat="1" ht="14.1" customHeight="1">
      <c r="A18" s="370"/>
      <c r="B18" s="380" t="s">
        <v>69</v>
      </c>
      <c r="C18" s="383">
        <v>10320</v>
      </c>
      <c r="D18" s="383">
        <v>811840400</v>
      </c>
      <c r="E18" s="383">
        <v>9047</v>
      </c>
      <c r="F18" s="383">
        <v>727667450</v>
      </c>
      <c r="G18" s="384">
        <f t="shared" si="0"/>
        <v>1273</v>
      </c>
      <c r="H18" s="384">
        <f t="shared" si="0"/>
        <v>84172950</v>
      </c>
      <c r="I18" s="383">
        <v>1213</v>
      </c>
      <c r="J18" s="383">
        <v>78179372</v>
      </c>
      <c r="K18" s="383">
        <v>2</v>
      </c>
      <c r="L18" s="383">
        <v>108700</v>
      </c>
      <c r="M18" s="383">
        <v>17</v>
      </c>
      <c r="N18" s="383">
        <v>1475981</v>
      </c>
      <c r="O18" s="398">
        <f t="shared" si="1"/>
        <v>10279</v>
      </c>
      <c r="P18" s="398">
        <f t="shared" si="1"/>
        <v>807431503</v>
      </c>
      <c r="Q18" s="383">
        <v>0</v>
      </c>
      <c r="R18" s="383">
        <v>0</v>
      </c>
      <c r="S18" s="383">
        <v>0</v>
      </c>
      <c r="T18" s="383">
        <v>0</v>
      </c>
      <c r="U18" s="398">
        <f t="shared" si="4"/>
        <v>41</v>
      </c>
      <c r="V18" s="398">
        <f t="shared" si="4"/>
        <v>4408897</v>
      </c>
      <c r="W18" s="434"/>
      <c r="X18" s="434"/>
      <c r="Y18" s="436">
        <f t="shared" si="8"/>
        <v>99.456925646962134</v>
      </c>
      <c r="Z18" s="439">
        <v>99.2</v>
      </c>
      <c r="AA18" s="439">
        <f t="shared" si="9"/>
        <v>89.631835272055937</v>
      </c>
      <c r="AB18" s="439">
        <v>87.18</v>
      </c>
      <c r="AC18" s="417" t="s">
        <v>69</v>
      </c>
      <c r="AD18" s="370"/>
      <c r="AE18" s="449">
        <v>817790700</v>
      </c>
      <c r="AF18" s="449">
        <v>811211267</v>
      </c>
      <c r="AG18" s="375"/>
    </row>
    <row r="19" spans="1:33" s="360" customFormat="1" ht="14.1" customHeight="1">
      <c r="A19" s="366" t="s">
        <v>72</v>
      </c>
      <c r="B19" s="380" t="s">
        <v>71</v>
      </c>
      <c r="C19" s="383">
        <v>105</v>
      </c>
      <c r="D19" s="383">
        <v>14110825</v>
      </c>
      <c r="E19" s="383">
        <v>0</v>
      </c>
      <c r="F19" s="383">
        <v>0</v>
      </c>
      <c r="G19" s="384">
        <f t="shared" si="0"/>
        <v>105</v>
      </c>
      <c r="H19" s="384">
        <f t="shared" si="0"/>
        <v>14110825</v>
      </c>
      <c r="I19" s="383">
        <v>43</v>
      </c>
      <c r="J19" s="383">
        <v>3494070</v>
      </c>
      <c r="K19" s="383">
        <v>0</v>
      </c>
      <c r="L19" s="383">
        <v>30000</v>
      </c>
      <c r="M19" s="383">
        <v>7</v>
      </c>
      <c r="N19" s="383">
        <v>1171130</v>
      </c>
      <c r="O19" s="398">
        <f t="shared" si="1"/>
        <v>50</v>
      </c>
      <c r="P19" s="398">
        <f t="shared" si="1"/>
        <v>4695200</v>
      </c>
      <c r="Q19" s="383">
        <v>0</v>
      </c>
      <c r="R19" s="383">
        <v>0</v>
      </c>
      <c r="S19" s="383">
        <v>16</v>
      </c>
      <c r="T19" s="383">
        <v>2780692</v>
      </c>
      <c r="U19" s="398">
        <f t="shared" si="4"/>
        <v>39</v>
      </c>
      <c r="V19" s="398">
        <f t="shared" si="4"/>
        <v>6634933</v>
      </c>
      <c r="W19" s="434"/>
      <c r="X19" s="434"/>
      <c r="Y19" s="436">
        <f t="shared" si="8"/>
        <v>33.273745510981819</v>
      </c>
      <c r="Z19" s="439">
        <v>36.57</v>
      </c>
      <c r="AA19" s="439">
        <f t="shared" si="9"/>
        <v>0</v>
      </c>
      <c r="AB19" s="439">
        <v>0</v>
      </c>
      <c r="AC19" s="417" t="s">
        <v>71</v>
      </c>
      <c r="AD19" s="366" t="s">
        <v>72</v>
      </c>
      <c r="AE19" s="449">
        <v>14452961</v>
      </c>
      <c r="AF19" s="449">
        <v>5285464</v>
      </c>
      <c r="AG19" s="376" t="s">
        <v>72</v>
      </c>
    </row>
    <row r="20" spans="1:33" s="360" customFormat="1" ht="14.1" customHeight="1">
      <c r="A20" s="371"/>
      <c r="B20" s="380" t="s">
        <v>25</v>
      </c>
      <c r="C20" s="384">
        <f>SUM(C18:C19)</f>
        <v>10425</v>
      </c>
      <c r="D20" s="384">
        <f>SUM(D18:D19)</f>
        <v>825951225</v>
      </c>
      <c r="E20" s="384">
        <f>SUM(E18:E19)</f>
        <v>9047</v>
      </c>
      <c r="F20" s="384">
        <f>SUM(F18:F19)</f>
        <v>727667450</v>
      </c>
      <c r="G20" s="384">
        <f t="shared" si="0"/>
        <v>1378</v>
      </c>
      <c r="H20" s="384">
        <f t="shared" si="0"/>
        <v>98283775</v>
      </c>
      <c r="I20" s="384">
        <f t="shared" ref="I20:N20" si="10">SUM(I18:I19)</f>
        <v>1256</v>
      </c>
      <c r="J20" s="384">
        <f t="shared" si="10"/>
        <v>81673442</v>
      </c>
      <c r="K20" s="384">
        <f t="shared" si="10"/>
        <v>2</v>
      </c>
      <c r="L20" s="384">
        <f t="shared" si="10"/>
        <v>138700</v>
      </c>
      <c r="M20" s="384">
        <f t="shared" si="10"/>
        <v>24</v>
      </c>
      <c r="N20" s="384">
        <f t="shared" si="10"/>
        <v>2647111</v>
      </c>
      <c r="O20" s="398">
        <f t="shared" si="1"/>
        <v>10329</v>
      </c>
      <c r="P20" s="398">
        <f t="shared" si="1"/>
        <v>812126703</v>
      </c>
      <c r="Q20" s="398">
        <f t="shared" ref="Q20:V20" si="11">SUM(Q18:Q19)</f>
        <v>0</v>
      </c>
      <c r="R20" s="398">
        <f t="shared" si="11"/>
        <v>0</v>
      </c>
      <c r="S20" s="398">
        <f t="shared" si="11"/>
        <v>16</v>
      </c>
      <c r="T20" s="398">
        <f t="shared" si="11"/>
        <v>2780692</v>
      </c>
      <c r="U20" s="398">
        <f t="shared" si="11"/>
        <v>80</v>
      </c>
      <c r="V20" s="398">
        <f t="shared" si="11"/>
        <v>11043830</v>
      </c>
      <c r="W20" s="434"/>
      <c r="X20" s="434"/>
      <c r="Y20" s="436">
        <f t="shared" si="8"/>
        <v>98.326230220192485</v>
      </c>
      <c r="Z20" s="439">
        <v>98.11</v>
      </c>
      <c r="AA20" s="439">
        <f t="shared" si="9"/>
        <v>88.100535234389895</v>
      </c>
      <c r="AB20" s="439">
        <v>85.67</v>
      </c>
      <c r="AC20" s="417" t="s">
        <v>25</v>
      </c>
      <c r="AD20" s="371"/>
      <c r="AE20" s="449">
        <v>832243661</v>
      </c>
      <c r="AF20" s="449">
        <v>816496731</v>
      </c>
      <c r="AG20" s="381"/>
    </row>
    <row r="21" spans="1:33" s="360" customFormat="1" ht="14.1" customHeight="1">
      <c r="A21" s="370"/>
      <c r="B21" s="380" t="s">
        <v>69</v>
      </c>
      <c r="C21" s="383">
        <v>13618</v>
      </c>
      <c r="D21" s="383">
        <v>17929515000</v>
      </c>
      <c r="E21" s="383">
        <v>12051</v>
      </c>
      <c r="F21" s="383">
        <v>17212750908</v>
      </c>
      <c r="G21" s="384">
        <f t="shared" si="0"/>
        <v>1567</v>
      </c>
      <c r="H21" s="384">
        <f t="shared" si="0"/>
        <v>716764092</v>
      </c>
      <c r="I21" s="383">
        <v>1472</v>
      </c>
      <c r="J21" s="383">
        <v>304402353</v>
      </c>
      <c r="K21" s="383">
        <v>0</v>
      </c>
      <c r="L21" s="383">
        <v>0</v>
      </c>
      <c r="M21" s="383">
        <v>8</v>
      </c>
      <c r="N21" s="383">
        <v>1986476</v>
      </c>
      <c r="O21" s="398">
        <f t="shared" si="1"/>
        <v>13531</v>
      </c>
      <c r="P21" s="398">
        <f t="shared" si="1"/>
        <v>17519139737</v>
      </c>
      <c r="Q21" s="383">
        <v>0</v>
      </c>
      <c r="R21" s="383">
        <v>0</v>
      </c>
      <c r="S21" s="383">
        <v>0</v>
      </c>
      <c r="T21" s="383">
        <v>0</v>
      </c>
      <c r="U21" s="398">
        <f>C21-O21+Q21-S21</f>
        <v>87</v>
      </c>
      <c r="V21" s="398">
        <f>D21-P21+R21-T21</f>
        <v>410375263</v>
      </c>
      <c r="W21" s="434"/>
      <c r="X21" s="434"/>
      <c r="Y21" s="436">
        <f t="shared" si="8"/>
        <v>97.711174769646576</v>
      </c>
      <c r="Z21" s="439">
        <v>99.98</v>
      </c>
      <c r="AA21" s="439">
        <f t="shared" si="9"/>
        <v>96.002323029931375</v>
      </c>
      <c r="AB21" s="439">
        <v>98.33</v>
      </c>
      <c r="AC21" s="417" t="s">
        <v>69</v>
      </c>
      <c r="AD21" s="370"/>
      <c r="AE21" s="449">
        <v>18227736100</v>
      </c>
      <c r="AF21" s="449">
        <v>18224033848</v>
      </c>
      <c r="AG21" s="375"/>
    </row>
    <row r="22" spans="1:33" s="360" customFormat="1" ht="14.1" customHeight="1">
      <c r="A22" s="366" t="s">
        <v>73</v>
      </c>
      <c r="B22" s="380" t="s">
        <v>71</v>
      </c>
      <c r="C22" s="383">
        <v>81</v>
      </c>
      <c r="D22" s="383">
        <v>9861293</v>
      </c>
      <c r="E22" s="383">
        <v>0</v>
      </c>
      <c r="F22" s="383">
        <v>0</v>
      </c>
      <c r="G22" s="384">
        <f t="shared" si="0"/>
        <v>81</v>
      </c>
      <c r="H22" s="384">
        <f t="shared" si="0"/>
        <v>9861293</v>
      </c>
      <c r="I22" s="383">
        <v>19</v>
      </c>
      <c r="J22" s="383">
        <v>1694903</v>
      </c>
      <c r="K22" s="383">
        <v>2</v>
      </c>
      <c r="L22" s="383">
        <v>572517</v>
      </c>
      <c r="M22" s="383">
        <v>1</v>
      </c>
      <c r="N22" s="383">
        <v>450542</v>
      </c>
      <c r="O22" s="398">
        <f t="shared" si="1"/>
        <v>22</v>
      </c>
      <c r="P22" s="398">
        <f t="shared" si="1"/>
        <v>2717962</v>
      </c>
      <c r="Q22" s="383">
        <v>0</v>
      </c>
      <c r="R22" s="383">
        <v>0</v>
      </c>
      <c r="S22" s="383">
        <v>9</v>
      </c>
      <c r="T22" s="383">
        <v>397949</v>
      </c>
      <c r="U22" s="398">
        <f>C22-O22+Q22-S22</f>
        <v>50</v>
      </c>
      <c r="V22" s="398">
        <f>D22-P22+R22-T22</f>
        <v>6745382</v>
      </c>
      <c r="W22" s="434"/>
      <c r="X22" s="434"/>
      <c r="Y22" s="436">
        <f t="shared" si="8"/>
        <v>27.561923167681968</v>
      </c>
      <c r="Z22" s="439">
        <v>9.39</v>
      </c>
      <c r="AA22" s="439">
        <f t="shared" si="9"/>
        <v>0</v>
      </c>
      <c r="AB22" s="439">
        <v>0</v>
      </c>
      <c r="AC22" s="417" t="s">
        <v>71</v>
      </c>
      <c r="AD22" s="366" t="s">
        <v>73</v>
      </c>
      <c r="AE22" s="449">
        <v>11030530</v>
      </c>
      <c r="AF22" s="449">
        <v>1036165</v>
      </c>
      <c r="AG22" s="376" t="s">
        <v>73</v>
      </c>
    </row>
    <row r="23" spans="1:33" s="360" customFormat="1" ht="14.1" customHeight="1">
      <c r="A23" s="371"/>
      <c r="B23" s="380" t="s">
        <v>25</v>
      </c>
      <c r="C23" s="384">
        <f>SUM(C21:C22)</f>
        <v>13699</v>
      </c>
      <c r="D23" s="384">
        <f>SUM(D21:D22)</f>
        <v>17939376293</v>
      </c>
      <c r="E23" s="384">
        <f>SUM(E21:E22)</f>
        <v>12051</v>
      </c>
      <c r="F23" s="384">
        <f>SUM(F21:F22)</f>
        <v>17212750908</v>
      </c>
      <c r="G23" s="384">
        <f t="shared" si="0"/>
        <v>1648</v>
      </c>
      <c r="H23" s="384">
        <f t="shared" si="0"/>
        <v>726625385</v>
      </c>
      <c r="I23" s="384">
        <f t="shared" ref="I23:N23" si="12">SUM(I21:I22)</f>
        <v>1491</v>
      </c>
      <c r="J23" s="384">
        <f t="shared" si="12"/>
        <v>306097256</v>
      </c>
      <c r="K23" s="384">
        <f t="shared" si="12"/>
        <v>2</v>
      </c>
      <c r="L23" s="384">
        <f t="shared" si="12"/>
        <v>572517</v>
      </c>
      <c r="M23" s="384">
        <f t="shared" si="12"/>
        <v>9</v>
      </c>
      <c r="N23" s="384">
        <f t="shared" si="12"/>
        <v>2437018</v>
      </c>
      <c r="O23" s="398">
        <f t="shared" si="1"/>
        <v>13553</v>
      </c>
      <c r="P23" s="398">
        <f t="shared" si="1"/>
        <v>17521857699</v>
      </c>
      <c r="Q23" s="398">
        <f t="shared" ref="Q23:V23" si="13">SUM(Q21:Q22)</f>
        <v>0</v>
      </c>
      <c r="R23" s="398">
        <f t="shared" si="13"/>
        <v>0</v>
      </c>
      <c r="S23" s="398">
        <f t="shared" si="13"/>
        <v>9</v>
      </c>
      <c r="T23" s="398">
        <f t="shared" si="13"/>
        <v>397949</v>
      </c>
      <c r="U23" s="398">
        <f t="shared" si="13"/>
        <v>137</v>
      </c>
      <c r="V23" s="398">
        <f t="shared" si="13"/>
        <v>417120645</v>
      </c>
      <c r="W23" s="434"/>
      <c r="X23" s="434"/>
      <c r="Y23" s="436">
        <f t="shared" si="8"/>
        <v>97.672613656234432</v>
      </c>
      <c r="Z23" s="439">
        <v>99.92</v>
      </c>
      <c r="AA23" s="439">
        <f t="shared" si="9"/>
        <v>95.949550457428487</v>
      </c>
      <c r="AB23" s="439">
        <v>98.27</v>
      </c>
      <c r="AC23" s="417" t="s">
        <v>25</v>
      </c>
      <c r="AD23" s="371"/>
      <c r="AE23" s="449">
        <v>18238766630</v>
      </c>
      <c r="AF23" s="449">
        <v>18225070013</v>
      </c>
      <c r="AG23" s="381"/>
    </row>
    <row r="24" spans="1:33" s="360" customFormat="1" ht="14.1" customHeight="1">
      <c r="A24" s="512" t="s">
        <v>7</v>
      </c>
      <c r="B24" s="499" t="s">
        <v>69</v>
      </c>
      <c r="C24" s="385"/>
      <c r="D24" s="385"/>
      <c r="E24" s="385"/>
      <c r="F24" s="385"/>
      <c r="G24" s="395">
        <v>2</v>
      </c>
      <c r="H24" s="395">
        <v>96400</v>
      </c>
      <c r="I24" s="397"/>
      <c r="J24" s="397"/>
      <c r="K24" s="397"/>
      <c r="L24" s="397"/>
      <c r="M24" s="397"/>
      <c r="N24" s="397"/>
      <c r="O24" s="388"/>
      <c r="P24" s="388"/>
      <c r="Q24" s="388"/>
      <c r="R24" s="388"/>
      <c r="S24" s="388"/>
      <c r="T24" s="388"/>
      <c r="U24" s="405"/>
      <c r="V24" s="405"/>
      <c r="W24" s="435"/>
      <c r="X24" s="435"/>
      <c r="Y24" s="437"/>
      <c r="Z24" s="438"/>
      <c r="AA24" s="438"/>
      <c r="AB24" s="438"/>
      <c r="AC24" s="503" t="s">
        <v>69</v>
      </c>
      <c r="AD24" s="512" t="s">
        <v>7</v>
      </c>
      <c r="AE24" s="449">
        <v>15756580616</v>
      </c>
      <c r="AF24" s="449">
        <v>15756580616</v>
      </c>
      <c r="AG24" s="503" t="s">
        <v>7</v>
      </c>
    </row>
    <row r="25" spans="1:33" s="360" customFormat="1" ht="14.1" customHeight="1">
      <c r="A25" s="513"/>
      <c r="B25" s="502"/>
      <c r="C25" s="387">
        <v>12258</v>
      </c>
      <c r="D25" s="387">
        <v>1592019700</v>
      </c>
      <c r="E25" s="387">
        <v>10699</v>
      </c>
      <c r="F25" s="387">
        <v>1475649200</v>
      </c>
      <c r="G25" s="387">
        <f>C25-E25</f>
        <v>1559</v>
      </c>
      <c r="H25" s="387">
        <f>D25-F25</f>
        <v>116370500</v>
      </c>
      <c r="I25" s="387">
        <v>1357</v>
      </c>
      <c r="J25" s="387">
        <v>89814337</v>
      </c>
      <c r="K25" s="387">
        <v>0</v>
      </c>
      <c r="L25" s="387">
        <v>0</v>
      </c>
      <c r="M25" s="387">
        <v>17</v>
      </c>
      <c r="N25" s="387">
        <v>975868</v>
      </c>
      <c r="O25" s="389">
        <f>SUM(E25,I25,K25,M25)</f>
        <v>12073</v>
      </c>
      <c r="P25" s="389">
        <f>SUM(F25,J25,L25,N25)</f>
        <v>1566439405</v>
      </c>
      <c r="Q25" s="386">
        <v>0</v>
      </c>
      <c r="R25" s="386">
        <v>0</v>
      </c>
      <c r="S25" s="386">
        <v>0</v>
      </c>
      <c r="T25" s="386">
        <v>0</v>
      </c>
      <c r="U25" s="389">
        <f>C25-O25+Q25-S25</f>
        <v>185</v>
      </c>
      <c r="V25" s="389">
        <f>D25-P25+R25-T25</f>
        <v>25580295</v>
      </c>
      <c r="W25" s="434"/>
      <c r="X25" s="434"/>
      <c r="Y25" s="436">
        <f>P25/D25*100</f>
        <v>98.393217433176233</v>
      </c>
      <c r="Z25" s="436">
        <v>99.49</v>
      </c>
      <c r="AA25" s="436">
        <f>(F25/D25)*100</f>
        <v>92.690385678016412</v>
      </c>
      <c r="AB25" s="436">
        <v>90.28</v>
      </c>
      <c r="AC25" s="504"/>
      <c r="AD25" s="513"/>
      <c r="AE25" s="449">
        <v>1803440210</v>
      </c>
      <c r="AF25" s="449">
        <v>1794266198</v>
      </c>
      <c r="AG25" s="530"/>
    </row>
    <row r="26" spans="1:33" s="360" customFormat="1" ht="14.1" customHeight="1">
      <c r="A26" s="513"/>
      <c r="B26" s="499" t="s">
        <v>71</v>
      </c>
      <c r="C26" s="385"/>
      <c r="D26" s="385"/>
      <c r="E26" s="385"/>
      <c r="F26" s="385"/>
      <c r="G26" s="395">
        <v>4</v>
      </c>
      <c r="H26" s="395">
        <v>112600</v>
      </c>
      <c r="I26" s="385"/>
      <c r="J26" s="385"/>
      <c r="K26" s="385"/>
      <c r="L26" s="385"/>
      <c r="M26" s="385"/>
      <c r="N26" s="385"/>
      <c r="O26" s="388"/>
      <c r="P26" s="388"/>
      <c r="Q26" s="388"/>
      <c r="R26" s="388"/>
      <c r="S26" s="388"/>
      <c r="T26" s="388"/>
      <c r="U26" s="405"/>
      <c r="V26" s="405"/>
      <c r="W26" s="435"/>
      <c r="X26" s="435"/>
      <c r="Y26" s="437"/>
      <c r="Z26" s="438"/>
      <c r="AA26" s="438"/>
      <c r="AB26" s="438"/>
      <c r="AC26" s="503" t="s">
        <v>71</v>
      </c>
      <c r="AD26" s="513"/>
      <c r="AE26" s="449">
        <v>1803440210</v>
      </c>
      <c r="AF26" s="449">
        <v>1794266198</v>
      </c>
      <c r="AG26" s="530"/>
    </row>
    <row r="27" spans="1:33" s="360" customFormat="1" ht="14.1" customHeight="1">
      <c r="A27" s="513"/>
      <c r="B27" s="502"/>
      <c r="C27" s="387">
        <v>210</v>
      </c>
      <c r="D27" s="387">
        <v>103157790</v>
      </c>
      <c r="E27" s="387">
        <v>0</v>
      </c>
      <c r="F27" s="387">
        <v>0</v>
      </c>
      <c r="G27" s="387">
        <f>C27-E27</f>
        <v>210</v>
      </c>
      <c r="H27" s="387">
        <f>D27-F27</f>
        <v>103157790</v>
      </c>
      <c r="I27" s="387">
        <v>44</v>
      </c>
      <c r="J27" s="387">
        <v>11281600</v>
      </c>
      <c r="K27" s="387">
        <v>0</v>
      </c>
      <c r="L27" s="387">
        <v>45000</v>
      </c>
      <c r="M27" s="387">
        <v>9</v>
      </c>
      <c r="N27" s="387">
        <v>272912</v>
      </c>
      <c r="O27" s="389">
        <f>SUM(E27,I27,K27,M27)</f>
        <v>53</v>
      </c>
      <c r="P27" s="389">
        <f>SUM(F27,J27,L27,N27)</f>
        <v>11599512</v>
      </c>
      <c r="Q27" s="386">
        <v>0</v>
      </c>
      <c r="R27" s="386">
        <v>0</v>
      </c>
      <c r="S27" s="386">
        <v>11</v>
      </c>
      <c r="T27" s="386">
        <v>1016749</v>
      </c>
      <c r="U27" s="389">
        <f>C27-O27+Q27-S27</f>
        <v>146</v>
      </c>
      <c r="V27" s="389">
        <f>D27-P27+R27-T27</f>
        <v>90541529</v>
      </c>
      <c r="W27" s="434"/>
      <c r="X27" s="434"/>
      <c r="Y27" s="436">
        <f>P27/D27*100</f>
        <v>11.244436314504219</v>
      </c>
      <c r="Z27" s="436">
        <v>10.35</v>
      </c>
      <c r="AA27" s="436">
        <f>(F27/D27)*100</f>
        <v>0</v>
      </c>
      <c r="AB27" s="436">
        <v>0</v>
      </c>
      <c r="AC27" s="504"/>
      <c r="AD27" s="513"/>
      <c r="AE27" s="449">
        <v>107779608</v>
      </c>
      <c r="AF27" s="449">
        <v>11150059</v>
      </c>
      <c r="AG27" s="530"/>
    </row>
    <row r="28" spans="1:33" s="360" customFormat="1" ht="14.1" customHeight="1">
      <c r="A28" s="513"/>
      <c r="B28" s="499" t="s">
        <v>25</v>
      </c>
      <c r="C28" s="385"/>
      <c r="D28" s="385"/>
      <c r="E28" s="385"/>
      <c r="F28" s="385"/>
      <c r="G28" s="395">
        <f>SUM(G24,G26)</f>
        <v>6</v>
      </c>
      <c r="H28" s="395">
        <f>SUM(H24,H26)</f>
        <v>209000</v>
      </c>
      <c r="I28" s="397"/>
      <c r="J28" s="397"/>
      <c r="K28" s="397"/>
      <c r="L28" s="397"/>
      <c r="M28" s="397"/>
      <c r="N28" s="397"/>
      <c r="O28" s="388"/>
      <c r="P28" s="388"/>
      <c r="Q28" s="388"/>
      <c r="R28" s="388"/>
      <c r="S28" s="388"/>
      <c r="T28" s="388"/>
      <c r="U28" s="405"/>
      <c r="V28" s="405"/>
      <c r="W28" s="435"/>
      <c r="X28" s="435"/>
      <c r="Y28" s="437"/>
      <c r="Z28" s="438"/>
      <c r="AA28" s="438"/>
      <c r="AB28" s="438"/>
      <c r="AC28" s="503" t="s">
        <v>25</v>
      </c>
      <c r="AD28" s="513"/>
      <c r="AE28" s="449">
        <v>107779608</v>
      </c>
      <c r="AF28" s="449">
        <v>11150059</v>
      </c>
      <c r="AG28" s="530"/>
    </row>
    <row r="29" spans="1:33" s="360" customFormat="1" ht="14.1" customHeight="1">
      <c r="A29" s="514"/>
      <c r="B29" s="502"/>
      <c r="C29" s="387">
        <f>SUM(C25,C27)</f>
        <v>12468</v>
      </c>
      <c r="D29" s="387">
        <f>SUM(D25,D27)</f>
        <v>1695177490</v>
      </c>
      <c r="E29" s="387">
        <f>SUM(E25,E27)</f>
        <v>10699</v>
      </c>
      <c r="F29" s="387">
        <f>SUM(F25,F27)</f>
        <v>1475649200</v>
      </c>
      <c r="G29" s="389">
        <f>SUM(G25,G27)</f>
        <v>1769</v>
      </c>
      <c r="H29" s="389">
        <f>SUM(H25,H27)</f>
        <v>219528290</v>
      </c>
      <c r="I29" s="387">
        <f t="shared" ref="I29:N29" si="14">SUM(I25,I27)</f>
        <v>1401</v>
      </c>
      <c r="J29" s="387">
        <f t="shared" si="14"/>
        <v>101095937</v>
      </c>
      <c r="K29" s="387">
        <f t="shared" si="14"/>
        <v>0</v>
      </c>
      <c r="L29" s="387">
        <f t="shared" si="14"/>
        <v>45000</v>
      </c>
      <c r="M29" s="387">
        <f t="shared" si="14"/>
        <v>26</v>
      </c>
      <c r="N29" s="387">
        <f t="shared" si="14"/>
        <v>1248780</v>
      </c>
      <c r="O29" s="389">
        <f t="shared" ref="O29:P35" si="15">SUM(E29,I29,K29,M29)</f>
        <v>12126</v>
      </c>
      <c r="P29" s="389">
        <f t="shared" si="15"/>
        <v>1578038917</v>
      </c>
      <c r="Q29" s="389">
        <f>SUM(Q25,Q27)</f>
        <v>0</v>
      </c>
      <c r="R29" s="389">
        <f>SUM(R25,R27)</f>
        <v>0</v>
      </c>
      <c r="S29" s="389">
        <f>SUM(S25,S27)</f>
        <v>11</v>
      </c>
      <c r="T29" s="389">
        <f>SUM(T25,T27)</f>
        <v>1016749</v>
      </c>
      <c r="U29" s="389">
        <f>U25+U27</f>
        <v>331</v>
      </c>
      <c r="V29" s="389">
        <f>V25+V27</f>
        <v>116121824</v>
      </c>
      <c r="W29" s="434"/>
      <c r="X29" s="434"/>
      <c r="Y29" s="436">
        <f>P29/D29*100</f>
        <v>93.089893318486673</v>
      </c>
      <c r="Z29" s="436">
        <v>94.46</v>
      </c>
      <c r="AA29" s="436">
        <f>(F29/D29)*100</f>
        <v>87.049834527946686</v>
      </c>
      <c r="AB29" s="436">
        <v>85.18</v>
      </c>
      <c r="AC29" s="504"/>
      <c r="AD29" s="514"/>
      <c r="AE29" s="449">
        <f>AE25+AE27</f>
        <v>1911219818</v>
      </c>
      <c r="AF29" s="449">
        <f>AF25+AF27</f>
        <v>1805416257</v>
      </c>
      <c r="AG29" s="504"/>
    </row>
    <row r="30" spans="1:33" s="360" customFormat="1" ht="14.1" customHeight="1">
      <c r="A30" s="505" t="s">
        <v>74</v>
      </c>
      <c r="B30" s="380" t="s">
        <v>69</v>
      </c>
      <c r="C30" s="386">
        <v>731</v>
      </c>
      <c r="D30" s="386">
        <v>1045071709</v>
      </c>
      <c r="E30" s="386">
        <v>726</v>
      </c>
      <c r="F30" s="386">
        <v>1045050930</v>
      </c>
      <c r="G30" s="384">
        <f t="shared" ref="G30:H35" si="16">C30-E30</f>
        <v>5</v>
      </c>
      <c r="H30" s="384">
        <f t="shared" si="16"/>
        <v>20779</v>
      </c>
      <c r="I30" s="386">
        <v>5</v>
      </c>
      <c r="J30" s="386">
        <v>20779</v>
      </c>
      <c r="K30" s="386">
        <v>0</v>
      </c>
      <c r="L30" s="386">
        <v>0</v>
      </c>
      <c r="M30" s="386">
        <v>0</v>
      </c>
      <c r="N30" s="386">
        <v>0</v>
      </c>
      <c r="O30" s="398">
        <f t="shared" si="15"/>
        <v>731</v>
      </c>
      <c r="P30" s="398">
        <f t="shared" si="15"/>
        <v>1045071709</v>
      </c>
      <c r="Q30" s="383">
        <v>0</v>
      </c>
      <c r="R30" s="383">
        <v>0</v>
      </c>
      <c r="S30" s="383">
        <v>0</v>
      </c>
      <c r="T30" s="383">
        <v>0</v>
      </c>
      <c r="U30" s="398">
        <f t="shared" ref="U30:V35" si="17">C30-O30+Q30-S30</f>
        <v>0</v>
      </c>
      <c r="V30" s="398">
        <f t="shared" si="17"/>
        <v>0</v>
      </c>
      <c r="W30" s="434"/>
      <c r="X30" s="434"/>
      <c r="Y30" s="436">
        <f>P30/D30*100</f>
        <v>100</v>
      </c>
      <c r="Z30" s="439">
        <v>100</v>
      </c>
      <c r="AA30" s="443">
        <v>99.99</v>
      </c>
      <c r="AB30" s="439">
        <v>99.99</v>
      </c>
      <c r="AC30" s="417" t="s">
        <v>69</v>
      </c>
      <c r="AD30" s="373" t="s">
        <v>74</v>
      </c>
      <c r="AE30" s="449">
        <v>1091696464</v>
      </c>
      <c r="AF30" s="449">
        <v>1091696464</v>
      </c>
      <c r="AG30" s="499" t="s">
        <v>74</v>
      </c>
    </row>
    <row r="31" spans="1:33" s="360" customFormat="1" ht="14.1" customHeight="1">
      <c r="A31" s="506"/>
      <c r="B31" s="380" t="s">
        <v>71</v>
      </c>
      <c r="C31" s="428">
        <v>0</v>
      </c>
      <c r="D31" s="428">
        <v>0</v>
      </c>
      <c r="E31" s="428">
        <v>0</v>
      </c>
      <c r="F31" s="428">
        <v>0</v>
      </c>
      <c r="G31" s="384">
        <f t="shared" si="16"/>
        <v>0</v>
      </c>
      <c r="H31" s="384">
        <f t="shared" si="16"/>
        <v>0</v>
      </c>
      <c r="I31" s="386">
        <v>0</v>
      </c>
      <c r="J31" s="386">
        <v>0</v>
      </c>
      <c r="K31" s="386">
        <v>0</v>
      </c>
      <c r="L31" s="386">
        <v>0</v>
      </c>
      <c r="M31" s="386">
        <v>0</v>
      </c>
      <c r="N31" s="386">
        <v>0</v>
      </c>
      <c r="O31" s="398">
        <f t="shared" si="15"/>
        <v>0</v>
      </c>
      <c r="P31" s="398">
        <f t="shared" si="15"/>
        <v>0</v>
      </c>
      <c r="Q31" s="383">
        <v>0</v>
      </c>
      <c r="R31" s="383">
        <v>0</v>
      </c>
      <c r="S31" s="383">
        <v>0</v>
      </c>
      <c r="T31" s="383">
        <v>0</v>
      </c>
      <c r="U31" s="398">
        <f t="shared" si="17"/>
        <v>0</v>
      </c>
      <c r="V31" s="398">
        <f t="shared" si="17"/>
        <v>0</v>
      </c>
      <c r="W31" s="434"/>
      <c r="X31" s="434"/>
      <c r="Y31" s="436">
        <v>0</v>
      </c>
      <c r="Z31" s="439">
        <v>0</v>
      </c>
      <c r="AA31" s="443">
        <v>0</v>
      </c>
      <c r="AB31" s="439">
        <v>0</v>
      </c>
      <c r="AC31" s="417"/>
      <c r="AD31" s="373"/>
      <c r="AE31" s="449"/>
      <c r="AF31" s="449"/>
      <c r="AG31" s="527"/>
    </row>
    <row r="32" spans="1:33" s="360" customFormat="1" ht="14.1" customHeight="1">
      <c r="A32" s="531"/>
      <c r="B32" s="380" t="s">
        <v>25</v>
      </c>
      <c r="C32" s="384">
        <f>SUM(C30:C31)</f>
        <v>731</v>
      </c>
      <c r="D32" s="384">
        <f>SUM(D30:D31)</f>
        <v>1045071709</v>
      </c>
      <c r="E32" s="384">
        <f>SUM(E30:E31)</f>
        <v>726</v>
      </c>
      <c r="F32" s="384">
        <f>SUM(F30:F31)</f>
        <v>1045050930</v>
      </c>
      <c r="G32" s="384">
        <f t="shared" si="16"/>
        <v>5</v>
      </c>
      <c r="H32" s="384">
        <f t="shared" si="16"/>
        <v>20779</v>
      </c>
      <c r="I32" s="384">
        <f t="shared" ref="I32:N32" si="18">SUM(I30:I31)</f>
        <v>5</v>
      </c>
      <c r="J32" s="384">
        <f t="shared" si="18"/>
        <v>20779</v>
      </c>
      <c r="K32" s="384">
        <f t="shared" si="18"/>
        <v>0</v>
      </c>
      <c r="L32" s="384">
        <f t="shared" si="18"/>
        <v>0</v>
      </c>
      <c r="M32" s="384">
        <f t="shared" si="18"/>
        <v>0</v>
      </c>
      <c r="N32" s="384">
        <f t="shared" si="18"/>
        <v>0</v>
      </c>
      <c r="O32" s="398">
        <f t="shared" si="15"/>
        <v>731</v>
      </c>
      <c r="P32" s="398">
        <f t="shared" si="15"/>
        <v>1045071709</v>
      </c>
      <c r="Q32" s="398">
        <f>SUM(Q30:Q31)</f>
        <v>0</v>
      </c>
      <c r="R32" s="398">
        <f>SUM(R30:R31)</f>
        <v>0</v>
      </c>
      <c r="S32" s="398">
        <f>SUM(S30:S31)</f>
        <v>0</v>
      </c>
      <c r="T32" s="398">
        <f>SUM(T30:T31)</f>
        <v>0</v>
      </c>
      <c r="U32" s="398">
        <f t="shared" si="17"/>
        <v>0</v>
      </c>
      <c r="V32" s="398">
        <f t="shared" si="17"/>
        <v>0</v>
      </c>
      <c r="W32" s="434"/>
      <c r="X32" s="434"/>
      <c r="Y32" s="436">
        <f>P32/D32*100</f>
        <v>100</v>
      </c>
      <c r="Z32" s="439">
        <v>100</v>
      </c>
      <c r="AA32" s="443">
        <v>99.99</v>
      </c>
      <c r="AB32" s="439">
        <v>99.99</v>
      </c>
      <c r="AC32" s="417"/>
      <c r="AD32" s="373"/>
      <c r="AE32" s="449"/>
      <c r="AF32" s="449"/>
      <c r="AG32" s="502"/>
    </row>
    <row r="33" spans="1:33" s="360" customFormat="1" ht="14.1" customHeight="1">
      <c r="A33" s="505" t="s">
        <v>75</v>
      </c>
      <c r="B33" s="380" t="s">
        <v>69</v>
      </c>
      <c r="C33" s="386">
        <v>165</v>
      </c>
      <c r="D33" s="386">
        <v>145491000</v>
      </c>
      <c r="E33" s="386">
        <v>164</v>
      </c>
      <c r="F33" s="386">
        <v>145490700</v>
      </c>
      <c r="G33" s="384">
        <f t="shared" si="16"/>
        <v>1</v>
      </c>
      <c r="H33" s="384">
        <f t="shared" si="16"/>
        <v>300</v>
      </c>
      <c r="I33" s="386">
        <v>1</v>
      </c>
      <c r="J33" s="386">
        <v>300</v>
      </c>
      <c r="K33" s="386">
        <v>0</v>
      </c>
      <c r="L33" s="386">
        <v>0</v>
      </c>
      <c r="M33" s="386">
        <v>0</v>
      </c>
      <c r="N33" s="386">
        <v>0</v>
      </c>
      <c r="O33" s="398">
        <f t="shared" si="15"/>
        <v>165</v>
      </c>
      <c r="P33" s="398">
        <f t="shared" si="15"/>
        <v>145491000</v>
      </c>
      <c r="Q33" s="383">
        <v>0</v>
      </c>
      <c r="R33" s="383">
        <v>0</v>
      </c>
      <c r="S33" s="383">
        <v>0</v>
      </c>
      <c r="T33" s="383">
        <v>0</v>
      </c>
      <c r="U33" s="398">
        <f t="shared" si="17"/>
        <v>0</v>
      </c>
      <c r="V33" s="398">
        <f t="shared" si="17"/>
        <v>0</v>
      </c>
      <c r="W33" s="434"/>
      <c r="X33" s="434"/>
      <c r="Y33" s="436">
        <f>P33/D33*100</f>
        <v>100</v>
      </c>
      <c r="Z33" s="439">
        <v>100</v>
      </c>
      <c r="AA33" s="443">
        <v>99.99</v>
      </c>
      <c r="AB33" s="439">
        <v>97.42</v>
      </c>
      <c r="AC33" s="417" t="s">
        <v>69</v>
      </c>
      <c r="AD33" s="373" t="s">
        <v>75</v>
      </c>
      <c r="AE33" s="449">
        <v>157240450</v>
      </c>
      <c r="AF33" s="449">
        <v>157240450</v>
      </c>
      <c r="AG33" s="499" t="s">
        <v>75</v>
      </c>
    </row>
    <row r="34" spans="1:33" s="360" customFormat="1" ht="14.1" customHeight="1">
      <c r="A34" s="506"/>
      <c r="B34" s="380" t="s">
        <v>71</v>
      </c>
      <c r="C34" s="428">
        <v>0</v>
      </c>
      <c r="D34" s="428">
        <v>0</v>
      </c>
      <c r="E34" s="428">
        <v>0</v>
      </c>
      <c r="F34" s="428">
        <v>0</v>
      </c>
      <c r="G34" s="384">
        <f t="shared" si="16"/>
        <v>0</v>
      </c>
      <c r="H34" s="384">
        <f t="shared" si="16"/>
        <v>0</v>
      </c>
      <c r="I34" s="430">
        <v>0</v>
      </c>
      <c r="J34" s="430">
        <v>0</v>
      </c>
      <c r="K34" s="430">
        <v>0</v>
      </c>
      <c r="L34" s="430">
        <v>0</v>
      </c>
      <c r="M34" s="430">
        <v>0</v>
      </c>
      <c r="N34" s="430">
        <v>0</v>
      </c>
      <c r="O34" s="398">
        <f t="shared" si="15"/>
        <v>0</v>
      </c>
      <c r="P34" s="398">
        <f t="shared" si="15"/>
        <v>0</v>
      </c>
      <c r="Q34" s="431">
        <v>0</v>
      </c>
      <c r="R34" s="431">
        <v>0</v>
      </c>
      <c r="S34" s="431">
        <v>0</v>
      </c>
      <c r="T34" s="431">
        <v>0</v>
      </c>
      <c r="U34" s="398">
        <f t="shared" si="17"/>
        <v>0</v>
      </c>
      <c r="V34" s="398">
        <f t="shared" si="17"/>
        <v>0</v>
      </c>
      <c r="W34" s="434"/>
      <c r="X34" s="434"/>
      <c r="Y34" s="436">
        <v>0</v>
      </c>
      <c r="Z34" s="438">
        <v>0</v>
      </c>
      <c r="AA34" s="443">
        <v>0</v>
      </c>
      <c r="AB34" s="438">
        <v>0</v>
      </c>
      <c r="AC34" s="418"/>
      <c r="AD34" s="373"/>
      <c r="AE34" s="449"/>
      <c r="AF34" s="449"/>
      <c r="AG34" s="527"/>
    </row>
    <row r="35" spans="1:33" s="360" customFormat="1" ht="14.1" customHeight="1">
      <c r="A35" s="506"/>
      <c r="B35" s="380" t="s">
        <v>25</v>
      </c>
      <c r="C35" s="384">
        <f>SUM(C33:C34)</f>
        <v>165</v>
      </c>
      <c r="D35" s="384">
        <f>SUM(D33:D34)</f>
        <v>145491000</v>
      </c>
      <c r="E35" s="384">
        <f>SUM(E33:E34)</f>
        <v>164</v>
      </c>
      <c r="F35" s="384">
        <f>SUM(F33:F34)</f>
        <v>145490700</v>
      </c>
      <c r="G35" s="384">
        <f t="shared" si="16"/>
        <v>1</v>
      </c>
      <c r="H35" s="384">
        <f t="shared" si="16"/>
        <v>300</v>
      </c>
      <c r="I35" s="384">
        <f t="shared" ref="I35:N35" si="19">SUM(I33:I34)</f>
        <v>1</v>
      </c>
      <c r="J35" s="384">
        <f t="shared" si="19"/>
        <v>300</v>
      </c>
      <c r="K35" s="384">
        <f t="shared" si="19"/>
        <v>0</v>
      </c>
      <c r="L35" s="384">
        <f t="shared" si="19"/>
        <v>0</v>
      </c>
      <c r="M35" s="384">
        <f t="shared" si="19"/>
        <v>0</v>
      </c>
      <c r="N35" s="384">
        <f t="shared" si="19"/>
        <v>0</v>
      </c>
      <c r="O35" s="398">
        <f t="shared" si="15"/>
        <v>165</v>
      </c>
      <c r="P35" s="398">
        <f t="shared" si="15"/>
        <v>145491000</v>
      </c>
      <c r="Q35" s="398">
        <f>SUM(Q33:Q34)</f>
        <v>0</v>
      </c>
      <c r="R35" s="398">
        <f>SUM(R33:R34)</f>
        <v>0</v>
      </c>
      <c r="S35" s="398">
        <f>SUM(S33:S34)</f>
        <v>0</v>
      </c>
      <c r="T35" s="398">
        <f>SUM(T33:T34)</f>
        <v>0</v>
      </c>
      <c r="U35" s="398">
        <f t="shared" si="17"/>
        <v>0</v>
      </c>
      <c r="V35" s="398">
        <f t="shared" si="17"/>
        <v>0</v>
      </c>
      <c r="W35" s="434"/>
      <c r="X35" s="434"/>
      <c r="Y35" s="436">
        <f>P35/D35*100</f>
        <v>100</v>
      </c>
      <c r="Z35" s="439">
        <v>100</v>
      </c>
      <c r="AA35" s="443">
        <v>99.99</v>
      </c>
      <c r="AB35" s="439">
        <v>97.42</v>
      </c>
      <c r="AC35" s="418"/>
      <c r="AD35" s="373"/>
      <c r="AE35" s="449"/>
      <c r="AF35" s="449"/>
      <c r="AG35" s="527"/>
    </row>
    <row r="36" spans="1:33" s="360" customFormat="1" ht="14.1" customHeight="1">
      <c r="A36" s="507" t="s">
        <v>76</v>
      </c>
      <c r="B36" s="499" t="s">
        <v>69</v>
      </c>
      <c r="C36" s="388"/>
      <c r="D36" s="388"/>
      <c r="E36" s="388"/>
      <c r="F36" s="388"/>
      <c r="G36" s="395">
        <v>191</v>
      </c>
      <c r="H36" s="395">
        <v>3247928549</v>
      </c>
      <c r="I36" s="397"/>
      <c r="J36" s="397"/>
      <c r="K36" s="397"/>
      <c r="L36" s="397"/>
      <c r="M36" s="397"/>
      <c r="N36" s="397"/>
      <c r="O36" s="388"/>
      <c r="P36" s="388"/>
      <c r="Q36" s="404"/>
      <c r="R36" s="404"/>
      <c r="S36" s="404"/>
      <c r="T36" s="404"/>
      <c r="U36" s="405"/>
      <c r="V36" s="405"/>
      <c r="W36" s="435"/>
      <c r="X36" s="435"/>
      <c r="Y36" s="437"/>
      <c r="Z36" s="438"/>
      <c r="AA36" s="438"/>
      <c r="AB36" s="438"/>
      <c r="AC36" s="503" t="s">
        <v>69</v>
      </c>
      <c r="AD36" s="507" t="s">
        <v>76</v>
      </c>
      <c r="AE36" s="449">
        <v>157240450</v>
      </c>
      <c r="AF36" s="449">
        <v>157240450</v>
      </c>
      <c r="AG36" s="499" t="s">
        <v>76</v>
      </c>
    </row>
    <row r="37" spans="1:33" s="360" customFormat="1" ht="14.1" customHeight="1">
      <c r="A37" s="510"/>
      <c r="B37" s="502"/>
      <c r="C37" s="386">
        <v>1720</v>
      </c>
      <c r="D37" s="386">
        <v>9245658980</v>
      </c>
      <c r="E37" s="386">
        <v>1497</v>
      </c>
      <c r="F37" s="386">
        <v>5992556860</v>
      </c>
      <c r="G37" s="387">
        <f>C37-E37</f>
        <v>223</v>
      </c>
      <c r="H37" s="387">
        <f>D37-F37</f>
        <v>3253102120</v>
      </c>
      <c r="I37" s="386">
        <v>222</v>
      </c>
      <c r="J37" s="386">
        <v>3253096920</v>
      </c>
      <c r="K37" s="386">
        <v>0</v>
      </c>
      <c r="L37" s="386">
        <v>0</v>
      </c>
      <c r="M37" s="386">
        <v>1</v>
      </c>
      <c r="N37" s="386">
        <v>5200</v>
      </c>
      <c r="O37" s="389">
        <f>SUM(E37,I37,K37,M37)</f>
        <v>1720</v>
      </c>
      <c r="P37" s="389">
        <f>SUM(F37,J37,L37,N37)</f>
        <v>9245658980</v>
      </c>
      <c r="Q37" s="386">
        <v>0</v>
      </c>
      <c r="R37" s="386">
        <v>0</v>
      </c>
      <c r="S37" s="386">
        <v>0</v>
      </c>
      <c r="T37" s="386">
        <v>0</v>
      </c>
      <c r="U37" s="389">
        <f>C37-O37+Q37-S37</f>
        <v>0</v>
      </c>
      <c r="V37" s="389">
        <f>D37-P37+R37-T37</f>
        <v>0</v>
      </c>
      <c r="W37" s="434"/>
      <c r="X37" s="434"/>
      <c r="Y37" s="436">
        <f>P37/D37*100</f>
        <v>100</v>
      </c>
      <c r="Z37" s="436">
        <v>100</v>
      </c>
      <c r="AA37" s="436">
        <f>(F37/D37)*100</f>
        <v>64.814816044621196</v>
      </c>
      <c r="AB37" s="436">
        <v>62.47</v>
      </c>
      <c r="AC37" s="504"/>
      <c r="AD37" s="510"/>
      <c r="AE37" s="449">
        <v>8985040938</v>
      </c>
      <c r="AF37" s="449">
        <f>AE37</f>
        <v>8985040938</v>
      </c>
      <c r="AG37" s="527"/>
    </row>
    <row r="38" spans="1:33" s="360" customFormat="1" ht="14.1" customHeight="1">
      <c r="A38" s="510"/>
      <c r="B38" s="499" t="s">
        <v>71</v>
      </c>
      <c r="C38" s="388"/>
      <c r="D38" s="388"/>
      <c r="E38" s="388"/>
      <c r="F38" s="388"/>
      <c r="G38" s="395">
        <v>0</v>
      </c>
      <c r="H38" s="395">
        <v>0</v>
      </c>
      <c r="I38" s="395"/>
      <c r="J38" s="395"/>
      <c r="K38" s="385"/>
      <c r="L38" s="385"/>
      <c r="M38" s="385"/>
      <c r="N38" s="385"/>
      <c r="O38" s="388"/>
      <c r="P38" s="388"/>
      <c r="Q38" s="404"/>
      <c r="R38" s="404"/>
      <c r="S38" s="404"/>
      <c r="T38" s="404"/>
      <c r="U38" s="405"/>
      <c r="V38" s="405"/>
      <c r="W38" s="435"/>
      <c r="X38" s="435"/>
      <c r="Y38" s="437"/>
      <c r="Z38" s="438"/>
      <c r="AA38" s="438"/>
      <c r="AB38" s="438"/>
      <c r="AC38" s="503" t="s">
        <v>71</v>
      </c>
      <c r="AD38" s="510"/>
      <c r="AE38" s="449"/>
      <c r="AF38" s="449">
        <v>0</v>
      </c>
      <c r="AG38" s="527"/>
    </row>
    <row r="39" spans="1:33" s="360" customFormat="1" ht="14.1" customHeight="1">
      <c r="A39" s="510"/>
      <c r="B39" s="502"/>
      <c r="C39" s="386">
        <v>3</v>
      </c>
      <c r="D39" s="386">
        <v>314072</v>
      </c>
      <c r="E39" s="386">
        <v>0</v>
      </c>
      <c r="F39" s="386">
        <v>0</v>
      </c>
      <c r="G39" s="387">
        <f>C39-E39</f>
        <v>3</v>
      </c>
      <c r="H39" s="387">
        <f>D39-F39</f>
        <v>314072</v>
      </c>
      <c r="I39" s="386">
        <v>0</v>
      </c>
      <c r="J39" s="386">
        <v>0</v>
      </c>
      <c r="K39" s="386">
        <v>0</v>
      </c>
      <c r="L39" s="386">
        <v>0</v>
      </c>
      <c r="M39" s="386">
        <v>0</v>
      </c>
      <c r="N39" s="386">
        <v>0</v>
      </c>
      <c r="O39" s="389">
        <f>SUM(E39,I39,K39,M39)</f>
        <v>0</v>
      </c>
      <c r="P39" s="389">
        <f>SUM(F39,J39,L39,N39)</f>
        <v>0</v>
      </c>
      <c r="Q39" s="386">
        <v>0</v>
      </c>
      <c r="R39" s="386">
        <v>0</v>
      </c>
      <c r="S39" s="386">
        <v>0</v>
      </c>
      <c r="T39" s="386">
        <v>0</v>
      </c>
      <c r="U39" s="389">
        <f>C39-O39+Q39-S39</f>
        <v>3</v>
      </c>
      <c r="V39" s="389">
        <f>D39-P39+R39-T39</f>
        <v>314072</v>
      </c>
      <c r="W39" s="434"/>
      <c r="X39" s="434"/>
      <c r="Y39" s="436">
        <f>P39/D39*100</f>
        <v>0</v>
      </c>
      <c r="Z39" s="436">
        <v>42.52</v>
      </c>
      <c r="AA39" s="436">
        <f>(F39/D39)*100</f>
        <v>0</v>
      </c>
      <c r="AB39" s="436">
        <v>0</v>
      </c>
      <c r="AC39" s="504"/>
      <c r="AD39" s="510"/>
      <c r="AE39" s="449">
        <v>546443</v>
      </c>
      <c r="AF39" s="449">
        <v>232371</v>
      </c>
      <c r="AG39" s="527"/>
    </row>
    <row r="40" spans="1:33" s="360" customFormat="1" ht="14.1" customHeight="1">
      <c r="A40" s="510"/>
      <c r="B40" s="499" t="s">
        <v>25</v>
      </c>
      <c r="C40" s="388"/>
      <c r="D40" s="388"/>
      <c r="E40" s="388"/>
      <c r="F40" s="388"/>
      <c r="G40" s="395">
        <f>SUM(G36,G38)</f>
        <v>191</v>
      </c>
      <c r="H40" s="395">
        <f>SUM(H36,H38)</f>
        <v>3247928549</v>
      </c>
      <c r="I40" s="397"/>
      <c r="J40" s="397"/>
      <c r="K40" s="397"/>
      <c r="L40" s="397"/>
      <c r="M40" s="397"/>
      <c r="N40" s="397"/>
      <c r="O40" s="388"/>
      <c r="P40" s="388"/>
      <c r="Q40" s="404"/>
      <c r="R40" s="404"/>
      <c r="S40" s="404"/>
      <c r="T40" s="404"/>
      <c r="U40" s="405"/>
      <c r="V40" s="405"/>
      <c r="W40" s="435"/>
      <c r="X40" s="435"/>
      <c r="Y40" s="437"/>
      <c r="Z40" s="438"/>
      <c r="AA40" s="438"/>
      <c r="AB40" s="438"/>
      <c r="AC40" s="503" t="s">
        <v>25</v>
      </c>
      <c r="AD40" s="510"/>
      <c r="AE40" s="449">
        <v>8985040938</v>
      </c>
      <c r="AF40" s="449">
        <v>8985040938</v>
      </c>
      <c r="AG40" s="527"/>
    </row>
    <row r="41" spans="1:33" s="360" customFormat="1" ht="14.1" customHeight="1">
      <c r="A41" s="511"/>
      <c r="B41" s="502"/>
      <c r="C41" s="387">
        <f>SUM(C37,C39)</f>
        <v>1723</v>
      </c>
      <c r="D41" s="387">
        <f>SUM(D37,D39)</f>
        <v>9245973052</v>
      </c>
      <c r="E41" s="387">
        <f>SUM(E37,E39)</f>
        <v>1497</v>
      </c>
      <c r="F41" s="387">
        <f>SUM(F37,F39)</f>
        <v>5992556860</v>
      </c>
      <c r="G41" s="389">
        <f>SUM(G37,G39)</f>
        <v>226</v>
      </c>
      <c r="H41" s="389">
        <f>SUM(H37,H39)</f>
        <v>3253416192</v>
      </c>
      <c r="I41" s="387">
        <f t="shared" ref="I41:N41" si="20">SUM(I37,I39)</f>
        <v>222</v>
      </c>
      <c r="J41" s="387">
        <f t="shared" si="20"/>
        <v>3253096920</v>
      </c>
      <c r="K41" s="387">
        <f t="shared" si="20"/>
        <v>0</v>
      </c>
      <c r="L41" s="387">
        <f t="shared" si="20"/>
        <v>0</v>
      </c>
      <c r="M41" s="387">
        <f t="shared" si="20"/>
        <v>1</v>
      </c>
      <c r="N41" s="387">
        <f t="shared" si="20"/>
        <v>5200</v>
      </c>
      <c r="O41" s="389">
        <f t="shared" ref="O41:P64" si="21">SUM(E41,I41,K41,M41)</f>
        <v>1720</v>
      </c>
      <c r="P41" s="389">
        <f t="shared" si="21"/>
        <v>9245658980</v>
      </c>
      <c r="Q41" s="389">
        <f>SUM(Q37,Q39)</f>
        <v>0</v>
      </c>
      <c r="R41" s="389">
        <f>SUM(R37,R39)</f>
        <v>0</v>
      </c>
      <c r="S41" s="389">
        <f>SUM(S37,S39)</f>
        <v>0</v>
      </c>
      <c r="T41" s="389">
        <f>SUM(T37,T39)</f>
        <v>0</v>
      </c>
      <c r="U41" s="389">
        <f>U37+U39</f>
        <v>3</v>
      </c>
      <c r="V41" s="389">
        <f>V37+V39</f>
        <v>314072</v>
      </c>
      <c r="W41" s="434"/>
      <c r="X41" s="434"/>
      <c r="Y41" s="436">
        <f>P41/D41*100</f>
        <v>99.996603148222107</v>
      </c>
      <c r="Z41" s="436">
        <v>99.99</v>
      </c>
      <c r="AA41" s="436">
        <f>(F41/D41)*100</f>
        <v>64.812614381390048</v>
      </c>
      <c r="AB41" s="436">
        <v>62.47</v>
      </c>
      <c r="AC41" s="504"/>
      <c r="AD41" s="511"/>
      <c r="AE41" s="449">
        <f>SUM(AE37:AE39)</f>
        <v>8985587381</v>
      </c>
      <c r="AF41" s="449">
        <f>SUM(AF37:AF39)</f>
        <v>8985273309</v>
      </c>
      <c r="AG41" s="502"/>
    </row>
    <row r="42" spans="1:33" s="360" customFormat="1" ht="14.1" customHeight="1">
      <c r="A42" s="505" t="s">
        <v>105</v>
      </c>
      <c r="B42" s="380" t="s">
        <v>69</v>
      </c>
      <c r="C42" s="386">
        <v>15196</v>
      </c>
      <c r="D42" s="386">
        <v>683062400</v>
      </c>
      <c r="E42" s="386">
        <v>15194</v>
      </c>
      <c r="F42" s="386">
        <v>682994500</v>
      </c>
      <c r="G42" s="384">
        <f t="shared" ref="G42:H63" si="22">C42-E42</f>
        <v>2</v>
      </c>
      <c r="H42" s="384">
        <f t="shared" si="22"/>
        <v>67900</v>
      </c>
      <c r="I42" s="386">
        <v>2</v>
      </c>
      <c r="J42" s="386">
        <v>67900</v>
      </c>
      <c r="K42" s="386">
        <v>0</v>
      </c>
      <c r="L42" s="386">
        <v>0</v>
      </c>
      <c r="M42" s="386">
        <v>0</v>
      </c>
      <c r="N42" s="386">
        <v>0</v>
      </c>
      <c r="O42" s="398">
        <f t="shared" si="21"/>
        <v>15196</v>
      </c>
      <c r="P42" s="398">
        <f t="shared" si="21"/>
        <v>683062400</v>
      </c>
      <c r="Q42" s="383">
        <v>0</v>
      </c>
      <c r="R42" s="383">
        <v>0</v>
      </c>
      <c r="S42" s="383">
        <v>0</v>
      </c>
      <c r="T42" s="383">
        <v>0</v>
      </c>
      <c r="U42" s="398">
        <f t="shared" ref="U42:V62" si="23">C42-O42+Q42-S42</f>
        <v>0</v>
      </c>
      <c r="V42" s="398">
        <f t="shared" si="23"/>
        <v>0</v>
      </c>
      <c r="W42" s="434"/>
      <c r="X42" s="434"/>
      <c r="Y42" s="436">
        <f>P42/D42*100</f>
        <v>100</v>
      </c>
      <c r="Z42" s="439">
        <v>100</v>
      </c>
      <c r="AA42" s="439">
        <f>(F42/D42)*100</f>
        <v>99.990059473336544</v>
      </c>
      <c r="AB42" s="439">
        <v>100</v>
      </c>
      <c r="AC42" s="417" t="s">
        <v>69</v>
      </c>
      <c r="AD42" s="368" t="s">
        <v>105</v>
      </c>
      <c r="AE42" s="449">
        <v>327763600</v>
      </c>
      <c r="AF42" s="449">
        <v>327763600</v>
      </c>
      <c r="AG42" s="499" t="s">
        <v>105</v>
      </c>
    </row>
    <row r="43" spans="1:33" s="360" customFormat="1" ht="14.1" customHeight="1">
      <c r="A43" s="506"/>
      <c r="B43" s="380" t="s">
        <v>71</v>
      </c>
      <c r="C43" s="428">
        <v>0</v>
      </c>
      <c r="D43" s="428">
        <v>0</v>
      </c>
      <c r="E43" s="428">
        <v>0</v>
      </c>
      <c r="F43" s="428">
        <v>0</v>
      </c>
      <c r="G43" s="384">
        <f t="shared" si="22"/>
        <v>0</v>
      </c>
      <c r="H43" s="384">
        <f t="shared" si="22"/>
        <v>0</v>
      </c>
      <c r="I43" s="386">
        <v>0</v>
      </c>
      <c r="J43" s="386">
        <v>0</v>
      </c>
      <c r="K43" s="386">
        <v>0</v>
      </c>
      <c r="L43" s="386">
        <v>0</v>
      </c>
      <c r="M43" s="386">
        <v>0</v>
      </c>
      <c r="N43" s="386">
        <v>0</v>
      </c>
      <c r="O43" s="398">
        <f t="shared" si="21"/>
        <v>0</v>
      </c>
      <c r="P43" s="398">
        <f t="shared" si="21"/>
        <v>0</v>
      </c>
      <c r="Q43" s="383">
        <v>0</v>
      </c>
      <c r="R43" s="383">
        <v>0</v>
      </c>
      <c r="S43" s="383">
        <v>0</v>
      </c>
      <c r="T43" s="383">
        <v>0</v>
      </c>
      <c r="U43" s="398">
        <f t="shared" si="23"/>
        <v>0</v>
      </c>
      <c r="V43" s="398">
        <f t="shared" si="23"/>
        <v>0</v>
      </c>
      <c r="W43" s="434"/>
      <c r="X43" s="434"/>
      <c r="Y43" s="436">
        <v>0</v>
      </c>
      <c r="Z43" s="439">
        <v>0</v>
      </c>
      <c r="AA43" s="439">
        <v>0</v>
      </c>
      <c r="AB43" s="439">
        <v>0</v>
      </c>
      <c r="AC43" s="417"/>
      <c r="AD43" s="368"/>
      <c r="AE43" s="449"/>
      <c r="AF43" s="449"/>
      <c r="AG43" s="527"/>
    </row>
    <row r="44" spans="1:33" s="360" customFormat="1" ht="14.1" customHeight="1">
      <c r="A44" s="531"/>
      <c r="B44" s="380" t="s">
        <v>25</v>
      </c>
      <c r="C44" s="384">
        <f>SUM(C42:C43)</f>
        <v>15196</v>
      </c>
      <c r="D44" s="384">
        <f>SUM(D42:D43)</f>
        <v>683062400</v>
      </c>
      <c r="E44" s="384">
        <f>SUM(E42:E43)</f>
        <v>15194</v>
      </c>
      <c r="F44" s="384">
        <f>SUM(F42:F43)</f>
        <v>682994500</v>
      </c>
      <c r="G44" s="384">
        <f t="shared" si="22"/>
        <v>2</v>
      </c>
      <c r="H44" s="384">
        <f t="shared" si="22"/>
        <v>67900</v>
      </c>
      <c r="I44" s="384">
        <f t="shared" ref="I44:N44" si="24">SUM(I42:I43)</f>
        <v>2</v>
      </c>
      <c r="J44" s="384">
        <f t="shared" si="24"/>
        <v>67900</v>
      </c>
      <c r="K44" s="384">
        <f t="shared" si="24"/>
        <v>0</v>
      </c>
      <c r="L44" s="384">
        <f t="shared" si="24"/>
        <v>0</v>
      </c>
      <c r="M44" s="384">
        <f t="shared" si="24"/>
        <v>0</v>
      </c>
      <c r="N44" s="384">
        <f t="shared" si="24"/>
        <v>0</v>
      </c>
      <c r="O44" s="398">
        <f t="shared" si="21"/>
        <v>15196</v>
      </c>
      <c r="P44" s="398">
        <f t="shared" si="21"/>
        <v>683062400</v>
      </c>
      <c r="Q44" s="398">
        <f>SUM(Q42:Q43)</f>
        <v>0</v>
      </c>
      <c r="R44" s="398">
        <f>SUM(R42:R43)</f>
        <v>0</v>
      </c>
      <c r="S44" s="398">
        <f>SUM(S42:S43)</f>
        <v>0</v>
      </c>
      <c r="T44" s="398">
        <f>SUM(T42:T43)</f>
        <v>0</v>
      </c>
      <c r="U44" s="398">
        <f t="shared" si="23"/>
        <v>0</v>
      </c>
      <c r="V44" s="398">
        <f t="shared" si="23"/>
        <v>0</v>
      </c>
      <c r="W44" s="434"/>
      <c r="X44" s="434"/>
      <c r="Y44" s="436">
        <f>P44/D44*100</f>
        <v>100</v>
      </c>
      <c r="Z44" s="439">
        <v>100</v>
      </c>
      <c r="AA44" s="439">
        <f>(F44/D44)*100</f>
        <v>99.990059473336544</v>
      </c>
      <c r="AB44" s="439">
        <v>100</v>
      </c>
      <c r="AC44" s="417"/>
      <c r="AD44" s="368"/>
      <c r="AE44" s="449"/>
      <c r="AF44" s="449"/>
      <c r="AG44" s="502"/>
    </row>
    <row r="45" spans="1:33" s="360" customFormat="1" ht="14.1" customHeight="1">
      <c r="A45" s="505" t="s">
        <v>110</v>
      </c>
      <c r="B45" s="380" t="s">
        <v>69</v>
      </c>
      <c r="C45" s="386">
        <v>407063</v>
      </c>
      <c r="D45" s="386">
        <v>13330387700</v>
      </c>
      <c r="E45" s="386">
        <v>372064</v>
      </c>
      <c r="F45" s="386">
        <v>12056590460</v>
      </c>
      <c r="G45" s="384">
        <f t="shared" si="22"/>
        <v>34999</v>
      </c>
      <c r="H45" s="384">
        <f t="shared" si="22"/>
        <v>1273797240</v>
      </c>
      <c r="I45" s="386">
        <v>34545</v>
      </c>
      <c r="J45" s="386">
        <v>1257373935</v>
      </c>
      <c r="K45" s="386">
        <v>16</v>
      </c>
      <c r="L45" s="386">
        <v>776899</v>
      </c>
      <c r="M45" s="386">
        <v>300</v>
      </c>
      <c r="N45" s="386">
        <v>10373847</v>
      </c>
      <c r="O45" s="398">
        <f t="shared" si="21"/>
        <v>406925</v>
      </c>
      <c r="P45" s="398">
        <f t="shared" si="21"/>
        <v>13325115141</v>
      </c>
      <c r="Q45" s="383">
        <v>0</v>
      </c>
      <c r="R45" s="383">
        <v>0</v>
      </c>
      <c r="S45" s="383">
        <v>4</v>
      </c>
      <c r="T45" s="383">
        <v>96627</v>
      </c>
      <c r="U45" s="398">
        <f t="shared" si="23"/>
        <v>134</v>
      </c>
      <c r="V45" s="398">
        <f t="shared" si="23"/>
        <v>5175932</v>
      </c>
      <c r="W45" s="434"/>
      <c r="X45" s="434"/>
      <c r="Y45" s="436">
        <f>P45/D45*100</f>
        <v>99.960447069367689</v>
      </c>
      <c r="Z45" s="439">
        <v>100</v>
      </c>
      <c r="AA45" s="439">
        <f>(F45/D45)*100</f>
        <v>90.444409655092031</v>
      </c>
      <c r="AB45" s="439">
        <v>99.99</v>
      </c>
      <c r="AC45" s="417" t="s">
        <v>69</v>
      </c>
      <c r="AD45" s="368" t="s">
        <v>110</v>
      </c>
      <c r="AE45" s="449">
        <v>87064400</v>
      </c>
      <c r="AF45" s="449">
        <v>87064400</v>
      </c>
      <c r="AG45" s="499" t="s">
        <v>110</v>
      </c>
    </row>
    <row r="46" spans="1:33" s="360" customFormat="1" ht="14.1" customHeight="1">
      <c r="A46" s="506"/>
      <c r="B46" s="380" t="s">
        <v>71</v>
      </c>
      <c r="C46" s="428">
        <v>0</v>
      </c>
      <c r="D46" s="428">
        <v>0</v>
      </c>
      <c r="E46" s="428">
        <v>0</v>
      </c>
      <c r="F46" s="428">
        <v>0</v>
      </c>
      <c r="G46" s="384">
        <f t="shared" si="22"/>
        <v>0</v>
      </c>
      <c r="H46" s="384">
        <f t="shared" si="22"/>
        <v>0</v>
      </c>
      <c r="I46" s="386">
        <v>0</v>
      </c>
      <c r="J46" s="386">
        <v>0</v>
      </c>
      <c r="K46" s="386">
        <v>0</v>
      </c>
      <c r="L46" s="386">
        <v>0</v>
      </c>
      <c r="M46" s="386">
        <v>0</v>
      </c>
      <c r="N46" s="386">
        <v>0</v>
      </c>
      <c r="O46" s="398">
        <f t="shared" si="21"/>
        <v>0</v>
      </c>
      <c r="P46" s="398">
        <f t="shared" si="21"/>
        <v>0</v>
      </c>
      <c r="Q46" s="383">
        <v>0</v>
      </c>
      <c r="R46" s="383">
        <v>0</v>
      </c>
      <c r="S46" s="383">
        <v>0</v>
      </c>
      <c r="T46" s="383">
        <v>0</v>
      </c>
      <c r="U46" s="398">
        <f t="shared" si="23"/>
        <v>0</v>
      </c>
      <c r="V46" s="398">
        <f t="shared" si="23"/>
        <v>0</v>
      </c>
      <c r="W46" s="434"/>
      <c r="X46" s="434"/>
      <c r="Y46" s="436">
        <v>0</v>
      </c>
      <c r="Z46" s="439">
        <v>0</v>
      </c>
      <c r="AA46" s="439">
        <v>0</v>
      </c>
      <c r="AB46" s="439">
        <v>0</v>
      </c>
      <c r="AC46" s="417"/>
      <c r="AD46" s="373"/>
      <c r="AE46" s="449"/>
      <c r="AF46" s="449"/>
      <c r="AG46" s="527"/>
    </row>
    <row r="47" spans="1:33" s="360" customFormat="1" ht="14.1" customHeight="1">
      <c r="A47" s="506"/>
      <c r="B47" s="380" t="s">
        <v>25</v>
      </c>
      <c r="C47" s="384">
        <f>SUM(C45:C46)</f>
        <v>407063</v>
      </c>
      <c r="D47" s="384">
        <f>SUM(D45:D46)</f>
        <v>13330387700</v>
      </c>
      <c r="E47" s="384">
        <f>SUM(E45:E46)</f>
        <v>372064</v>
      </c>
      <c r="F47" s="384">
        <f>SUM(F45:F46)</f>
        <v>12056590460</v>
      </c>
      <c r="G47" s="384">
        <f t="shared" si="22"/>
        <v>34999</v>
      </c>
      <c r="H47" s="384">
        <f t="shared" si="22"/>
        <v>1273797240</v>
      </c>
      <c r="I47" s="384">
        <f t="shared" ref="I47:N47" si="25">SUM(I45:I46)</f>
        <v>34545</v>
      </c>
      <c r="J47" s="384">
        <f t="shared" si="25"/>
        <v>1257373935</v>
      </c>
      <c r="K47" s="384">
        <f t="shared" si="25"/>
        <v>16</v>
      </c>
      <c r="L47" s="384">
        <f t="shared" si="25"/>
        <v>776899</v>
      </c>
      <c r="M47" s="384">
        <f t="shared" si="25"/>
        <v>300</v>
      </c>
      <c r="N47" s="384">
        <f t="shared" si="25"/>
        <v>10373847</v>
      </c>
      <c r="O47" s="398">
        <f t="shared" si="21"/>
        <v>406925</v>
      </c>
      <c r="P47" s="398">
        <f t="shared" si="21"/>
        <v>13325115141</v>
      </c>
      <c r="Q47" s="398">
        <f>SUM(Q45:Q46)</f>
        <v>0</v>
      </c>
      <c r="R47" s="398">
        <f>SUM(R45:R46)</f>
        <v>0</v>
      </c>
      <c r="S47" s="398">
        <f>SUM(S45:S46)</f>
        <v>4</v>
      </c>
      <c r="T47" s="398">
        <f>SUM(T45:T46)</f>
        <v>96627</v>
      </c>
      <c r="U47" s="398">
        <f t="shared" si="23"/>
        <v>134</v>
      </c>
      <c r="V47" s="398">
        <f t="shared" si="23"/>
        <v>5175932</v>
      </c>
      <c r="W47" s="434"/>
      <c r="X47" s="434"/>
      <c r="Y47" s="436">
        <f>P47/D47*100</f>
        <v>99.960447069367689</v>
      </c>
      <c r="Z47" s="439">
        <v>100</v>
      </c>
      <c r="AA47" s="439">
        <f>(F47/D47)*100</f>
        <v>90.444409655092031</v>
      </c>
      <c r="AB47" s="439">
        <v>99.99</v>
      </c>
      <c r="AC47" s="417"/>
      <c r="AD47" s="373"/>
      <c r="AE47" s="449"/>
      <c r="AF47" s="449"/>
      <c r="AG47" s="527"/>
    </row>
    <row r="48" spans="1:33" s="360" customFormat="1" ht="14.1" customHeight="1">
      <c r="A48" s="507" t="s">
        <v>16</v>
      </c>
      <c r="B48" s="380" t="s">
        <v>69</v>
      </c>
      <c r="C48" s="386">
        <v>135</v>
      </c>
      <c r="D48" s="386">
        <v>8706000</v>
      </c>
      <c r="E48" s="386">
        <v>132</v>
      </c>
      <c r="F48" s="386">
        <v>8462800</v>
      </c>
      <c r="G48" s="384">
        <f t="shared" si="22"/>
        <v>3</v>
      </c>
      <c r="H48" s="384">
        <f t="shared" si="22"/>
        <v>243200</v>
      </c>
      <c r="I48" s="386">
        <v>0</v>
      </c>
      <c r="J48" s="386">
        <v>0</v>
      </c>
      <c r="K48" s="386">
        <v>0</v>
      </c>
      <c r="L48" s="386">
        <v>0</v>
      </c>
      <c r="M48" s="386">
        <v>0</v>
      </c>
      <c r="N48" s="386">
        <v>0</v>
      </c>
      <c r="O48" s="398">
        <f t="shared" si="21"/>
        <v>132</v>
      </c>
      <c r="P48" s="398">
        <f t="shared" si="21"/>
        <v>8462800</v>
      </c>
      <c r="Q48" s="383">
        <v>0</v>
      </c>
      <c r="R48" s="383">
        <v>0</v>
      </c>
      <c r="S48" s="383">
        <v>0</v>
      </c>
      <c r="T48" s="383">
        <v>0</v>
      </c>
      <c r="U48" s="398">
        <f t="shared" si="23"/>
        <v>3</v>
      </c>
      <c r="V48" s="398">
        <f t="shared" si="23"/>
        <v>243200</v>
      </c>
      <c r="W48" s="434"/>
      <c r="X48" s="434"/>
      <c r="Y48" s="436">
        <f>P48/D48*100</f>
        <v>97.20652423615897</v>
      </c>
      <c r="Z48" s="439">
        <v>98.79</v>
      </c>
      <c r="AA48" s="439">
        <f>(F48/D48)*100</f>
        <v>97.20652423615897</v>
      </c>
      <c r="AB48" s="439">
        <v>98.76</v>
      </c>
      <c r="AC48" s="417" t="s">
        <v>69</v>
      </c>
      <c r="AD48" s="507" t="s">
        <v>16</v>
      </c>
      <c r="AE48" s="449">
        <v>10150200</v>
      </c>
      <c r="AF48" s="449">
        <v>10027000</v>
      </c>
      <c r="AG48" s="499" t="s">
        <v>16</v>
      </c>
    </row>
    <row r="49" spans="1:33" s="360" customFormat="1" ht="14.1" customHeight="1">
      <c r="A49" s="508"/>
      <c r="B49" s="380" t="s">
        <v>71</v>
      </c>
      <c r="C49" s="386">
        <v>8</v>
      </c>
      <c r="D49" s="386">
        <v>542000</v>
      </c>
      <c r="E49" s="386">
        <v>0</v>
      </c>
      <c r="F49" s="386">
        <v>0</v>
      </c>
      <c r="G49" s="384">
        <f t="shared" si="22"/>
        <v>8</v>
      </c>
      <c r="H49" s="384">
        <f t="shared" si="22"/>
        <v>542000</v>
      </c>
      <c r="I49" s="386">
        <v>1</v>
      </c>
      <c r="J49" s="386">
        <v>48000</v>
      </c>
      <c r="K49" s="386">
        <v>1</v>
      </c>
      <c r="L49" s="386">
        <v>142000</v>
      </c>
      <c r="M49" s="386">
        <v>0</v>
      </c>
      <c r="N49" s="386">
        <v>0</v>
      </c>
      <c r="O49" s="398">
        <f t="shared" si="21"/>
        <v>2</v>
      </c>
      <c r="P49" s="398">
        <f t="shared" si="21"/>
        <v>190000</v>
      </c>
      <c r="Q49" s="383">
        <v>0</v>
      </c>
      <c r="R49" s="383">
        <v>0</v>
      </c>
      <c r="S49" s="383">
        <v>4</v>
      </c>
      <c r="T49" s="383">
        <v>124400</v>
      </c>
      <c r="U49" s="398">
        <f t="shared" si="23"/>
        <v>2</v>
      </c>
      <c r="V49" s="398">
        <f t="shared" si="23"/>
        <v>227600</v>
      </c>
      <c r="W49" s="434"/>
      <c r="X49" s="434"/>
      <c r="Y49" s="436">
        <f>P49/D49*100</f>
        <v>35.055350553505541</v>
      </c>
      <c r="Z49" s="439">
        <v>2.33</v>
      </c>
      <c r="AA49" s="439">
        <f>(F49/D49)*100</f>
        <v>0</v>
      </c>
      <c r="AB49" s="444">
        <v>0</v>
      </c>
      <c r="AC49" s="417" t="s">
        <v>71</v>
      </c>
      <c r="AD49" s="508"/>
      <c r="AE49" s="449">
        <v>428800</v>
      </c>
      <c r="AF49" s="449">
        <v>10000</v>
      </c>
      <c r="AG49" s="500"/>
    </row>
    <row r="50" spans="1:33" s="360" customFormat="1" ht="14.1" customHeight="1">
      <c r="A50" s="532"/>
      <c r="B50" s="380" t="s">
        <v>25</v>
      </c>
      <c r="C50" s="389">
        <f>SUM(C48:C49)</f>
        <v>143</v>
      </c>
      <c r="D50" s="389">
        <f>SUM(D48:D49)</f>
        <v>9248000</v>
      </c>
      <c r="E50" s="389">
        <f>SUM(E48:E49)</f>
        <v>132</v>
      </c>
      <c r="F50" s="389">
        <f>SUM(F48:F49)</f>
        <v>8462800</v>
      </c>
      <c r="G50" s="384">
        <f t="shared" si="22"/>
        <v>11</v>
      </c>
      <c r="H50" s="384">
        <f t="shared" si="22"/>
        <v>785200</v>
      </c>
      <c r="I50" s="389">
        <f t="shared" ref="I50:N50" si="26">SUM(I48:I49)</f>
        <v>1</v>
      </c>
      <c r="J50" s="389">
        <f t="shared" si="26"/>
        <v>48000</v>
      </c>
      <c r="K50" s="389">
        <f t="shared" si="26"/>
        <v>1</v>
      </c>
      <c r="L50" s="389">
        <f t="shared" si="26"/>
        <v>142000</v>
      </c>
      <c r="M50" s="389">
        <f t="shared" si="26"/>
        <v>0</v>
      </c>
      <c r="N50" s="389">
        <f t="shared" si="26"/>
        <v>0</v>
      </c>
      <c r="O50" s="398">
        <f t="shared" si="21"/>
        <v>134</v>
      </c>
      <c r="P50" s="398">
        <f t="shared" si="21"/>
        <v>8652800</v>
      </c>
      <c r="Q50" s="389">
        <f>SUM(Q48:Q49)</f>
        <v>0</v>
      </c>
      <c r="R50" s="389">
        <f>SUM(R48:R49)</f>
        <v>0</v>
      </c>
      <c r="S50" s="389">
        <f>SUM(S48:S49)</f>
        <v>4</v>
      </c>
      <c r="T50" s="389">
        <f>SUM(T48:T49)</f>
        <v>124400</v>
      </c>
      <c r="U50" s="398">
        <f t="shared" si="23"/>
        <v>5</v>
      </c>
      <c r="V50" s="398">
        <f t="shared" si="23"/>
        <v>470800</v>
      </c>
      <c r="W50" s="434"/>
      <c r="X50" s="434"/>
      <c r="Y50" s="436">
        <f>P50/D50*100</f>
        <v>93.564013840830455</v>
      </c>
      <c r="Z50" s="439">
        <v>94.88</v>
      </c>
      <c r="AA50" s="439">
        <f>(F50/D50)*100</f>
        <v>91.509515570934255</v>
      </c>
      <c r="AB50" s="439">
        <v>94.76</v>
      </c>
      <c r="AC50" s="417" t="s">
        <v>25</v>
      </c>
      <c r="AD50" s="532"/>
      <c r="AE50" s="449">
        <v>10579000</v>
      </c>
      <c r="AF50" s="449">
        <v>10037000</v>
      </c>
      <c r="AG50" s="528"/>
    </row>
    <row r="51" spans="1:33" s="360" customFormat="1" ht="14.1" customHeight="1">
      <c r="A51" s="505" t="s">
        <v>4</v>
      </c>
      <c r="B51" s="380" t="s">
        <v>69</v>
      </c>
      <c r="C51" s="386">
        <v>78</v>
      </c>
      <c r="D51" s="386">
        <v>1118700</v>
      </c>
      <c r="E51" s="386">
        <v>78</v>
      </c>
      <c r="F51" s="386">
        <v>1118700</v>
      </c>
      <c r="G51" s="384">
        <f t="shared" si="22"/>
        <v>0</v>
      </c>
      <c r="H51" s="384">
        <f t="shared" si="22"/>
        <v>0</v>
      </c>
      <c r="I51" s="386">
        <v>0</v>
      </c>
      <c r="J51" s="386">
        <v>0</v>
      </c>
      <c r="K51" s="386">
        <v>0</v>
      </c>
      <c r="L51" s="386">
        <v>0</v>
      </c>
      <c r="M51" s="386">
        <v>0</v>
      </c>
      <c r="N51" s="386">
        <v>0</v>
      </c>
      <c r="O51" s="398">
        <f t="shared" si="21"/>
        <v>78</v>
      </c>
      <c r="P51" s="398">
        <f t="shared" si="21"/>
        <v>1118700</v>
      </c>
      <c r="Q51" s="383">
        <v>0</v>
      </c>
      <c r="R51" s="383">
        <v>0</v>
      </c>
      <c r="S51" s="383">
        <v>0</v>
      </c>
      <c r="T51" s="383">
        <v>0</v>
      </c>
      <c r="U51" s="398">
        <f t="shared" si="23"/>
        <v>0</v>
      </c>
      <c r="V51" s="398">
        <f t="shared" si="23"/>
        <v>0</v>
      </c>
      <c r="W51" s="434"/>
      <c r="X51" s="434"/>
      <c r="Y51" s="436">
        <f>P51/D51*100</f>
        <v>100</v>
      </c>
      <c r="Z51" s="439">
        <v>100</v>
      </c>
      <c r="AA51" s="439">
        <f>(F51/D51)*100</f>
        <v>100</v>
      </c>
      <c r="AB51" s="439">
        <v>100</v>
      </c>
      <c r="AC51" s="419" t="s">
        <v>69</v>
      </c>
      <c r="AD51" s="368" t="s">
        <v>4</v>
      </c>
      <c r="AE51" s="449">
        <v>1464800</v>
      </c>
      <c r="AF51" s="449">
        <v>1464800</v>
      </c>
      <c r="AG51" s="499" t="s">
        <v>4</v>
      </c>
    </row>
    <row r="52" spans="1:33" s="360" customFormat="1" ht="14.1" customHeight="1">
      <c r="A52" s="506"/>
      <c r="B52" s="380" t="s">
        <v>71</v>
      </c>
      <c r="C52" s="428">
        <v>0</v>
      </c>
      <c r="D52" s="428">
        <v>0</v>
      </c>
      <c r="E52" s="428">
        <v>0</v>
      </c>
      <c r="F52" s="428">
        <v>0</v>
      </c>
      <c r="G52" s="384">
        <f t="shared" si="22"/>
        <v>0</v>
      </c>
      <c r="H52" s="384">
        <f t="shared" si="22"/>
        <v>0</v>
      </c>
      <c r="I52" s="386">
        <v>0</v>
      </c>
      <c r="J52" s="386">
        <v>0</v>
      </c>
      <c r="K52" s="386">
        <v>0</v>
      </c>
      <c r="L52" s="386">
        <v>0</v>
      </c>
      <c r="M52" s="386">
        <v>0</v>
      </c>
      <c r="N52" s="386">
        <v>0</v>
      </c>
      <c r="O52" s="398">
        <f t="shared" si="21"/>
        <v>0</v>
      </c>
      <c r="P52" s="398">
        <f t="shared" si="21"/>
        <v>0</v>
      </c>
      <c r="Q52" s="383">
        <v>0</v>
      </c>
      <c r="R52" s="383">
        <v>0</v>
      </c>
      <c r="S52" s="383">
        <v>0</v>
      </c>
      <c r="T52" s="383">
        <v>0</v>
      </c>
      <c r="U52" s="398">
        <f t="shared" si="23"/>
        <v>0</v>
      </c>
      <c r="V52" s="398">
        <f t="shared" si="23"/>
        <v>0</v>
      </c>
      <c r="W52" s="434"/>
      <c r="X52" s="434"/>
      <c r="Y52" s="436">
        <v>0</v>
      </c>
      <c r="Z52" s="439">
        <v>0</v>
      </c>
      <c r="AA52" s="439">
        <v>0</v>
      </c>
      <c r="AB52" s="439">
        <v>0</v>
      </c>
      <c r="AC52" s="419"/>
      <c r="AD52" s="366"/>
      <c r="AE52" s="449"/>
      <c r="AF52" s="449"/>
      <c r="AG52" s="527"/>
    </row>
    <row r="53" spans="1:33" s="360" customFormat="1" ht="14.1" customHeight="1">
      <c r="A53" s="506"/>
      <c r="B53" s="380" t="s">
        <v>25</v>
      </c>
      <c r="C53" s="384">
        <f>SUM(C51:C52)</f>
        <v>78</v>
      </c>
      <c r="D53" s="384">
        <f>SUM(D51:D52)</f>
        <v>1118700</v>
      </c>
      <c r="E53" s="384">
        <f>SUM(E51:E52)</f>
        <v>78</v>
      </c>
      <c r="F53" s="384">
        <f>SUM(F51:F52)</f>
        <v>1118700</v>
      </c>
      <c r="G53" s="384">
        <f t="shared" si="22"/>
        <v>0</v>
      </c>
      <c r="H53" s="384">
        <f t="shared" si="22"/>
        <v>0</v>
      </c>
      <c r="I53" s="384">
        <f t="shared" ref="I53:N53" si="27">SUM(I51:I52)</f>
        <v>0</v>
      </c>
      <c r="J53" s="384">
        <f t="shared" si="27"/>
        <v>0</v>
      </c>
      <c r="K53" s="384">
        <f t="shared" si="27"/>
        <v>0</v>
      </c>
      <c r="L53" s="384">
        <f t="shared" si="27"/>
        <v>0</v>
      </c>
      <c r="M53" s="384">
        <f t="shared" si="27"/>
        <v>0</v>
      </c>
      <c r="N53" s="384">
        <f t="shared" si="27"/>
        <v>0</v>
      </c>
      <c r="O53" s="398">
        <f t="shared" si="21"/>
        <v>78</v>
      </c>
      <c r="P53" s="398">
        <f t="shared" si="21"/>
        <v>1118700</v>
      </c>
      <c r="Q53" s="398">
        <f>SUM(Q51:Q52)</f>
        <v>0</v>
      </c>
      <c r="R53" s="398">
        <f>SUM(R51:R52)</f>
        <v>0</v>
      </c>
      <c r="S53" s="398">
        <f>SUM(S51:S52)</f>
        <v>0</v>
      </c>
      <c r="T53" s="398">
        <f>SUM(T51:T52)</f>
        <v>0</v>
      </c>
      <c r="U53" s="398">
        <f t="shared" si="23"/>
        <v>0</v>
      </c>
      <c r="V53" s="398">
        <f t="shared" si="23"/>
        <v>0</v>
      </c>
      <c r="W53" s="434"/>
      <c r="X53" s="434"/>
      <c r="Y53" s="436">
        <f>P53/D53*100</f>
        <v>100</v>
      </c>
      <c r="Z53" s="439">
        <v>100</v>
      </c>
      <c r="AA53" s="439">
        <f>(F53/D53)*100</f>
        <v>100</v>
      </c>
      <c r="AB53" s="439">
        <v>100</v>
      </c>
      <c r="AC53" s="419"/>
      <c r="AD53" s="366"/>
      <c r="AE53" s="449"/>
      <c r="AF53" s="449"/>
      <c r="AG53" s="527"/>
    </row>
    <row r="54" spans="1:33" s="360" customFormat="1" ht="14.1" customHeight="1">
      <c r="A54" s="506" t="s">
        <v>17</v>
      </c>
      <c r="B54" s="380" t="s">
        <v>69</v>
      </c>
      <c r="C54" s="386">
        <v>195</v>
      </c>
      <c r="D54" s="386">
        <v>229656037</v>
      </c>
      <c r="E54" s="386">
        <v>188</v>
      </c>
      <c r="F54" s="386">
        <v>228324247</v>
      </c>
      <c r="G54" s="384">
        <f t="shared" si="22"/>
        <v>7</v>
      </c>
      <c r="H54" s="384">
        <f t="shared" si="22"/>
        <v>1331790</v>
      </c>
      <c r="I54" s="386">
        <v>7</v>
      </c>
      <c r="J54" s="386">
        <v>1331790</v>
      </c>
      <c r="K54" s="386">
        <v>0</v>
      </c>
      <c r="L54" s="386">
        <v>0</v>
      </c>
      <c r="M54" s="386">
        <v>0</v>
      </c>
      <c r="N54" s="386">
        <v>0</v>
      </c>
      <c r="O54" s="398">
        <f t="shared" si="21"/>
        <v>195</v>
      </c>
      <c r="P54" s="398">
        <f t="shared" si="21"/>
        <v>229656037</v>
      </c>
      <c r="Q54" s="383">
        <v>0</v>
      </c>
      <c r="R54" s="383">
        <v>0</v>
      </c>
      <c r="S54" s="383">
        <v>0</v>
      </c>
      <c r="T54" s="383">
        <v>0</v>
      </c>
      <c r="U54" s="398">
        <f t="shared" si="23"/>
        <v>0</v>
      </c>
      <c r="V54" s="398">
        <f t="shared" si="23"/>
        <v>0</v>
      </c>
      <c r="W54" s="434"/>
      <c r="X54" s="434"/>
      <c r="Y54" s="436">
        <f>P54/D54*100</f>
        <v>100</v>
      </c>
      <c r="Z54" s="439">
        <v>100</v>
      </c>
      <c r="AA54" s="439">
        <f>(F54/D54)*100</f>
        <v>99.420093624623505</v>
      </c>
      <c r="AB54" s="439">
        <v>99.67</v>
      </c>
      <c r="AC54" s="417" t="s">
        <v>69</v>
      </c>
      <c r="AD54" s="366" t="s">
        <v>17</v>
      </c>
      <c r="AE54" s="449">
        <v>233327031</v>
      </c>
      <c r="AF54" s="449">
        <f>AE54</f>
        <v>233327031</v>
      </c>
      <c r="AG54" s="527" t="s">
        <v>17</v>
      </c>
    </row>
    <row r="55" spans="1:33" s="360" customFormat="1" ht="14.1" customHeight="1">
      <c r="A55" s="506"/>
      <c r="B55" s="380" t="s">
        <v>71</v>
      </c>
      <c r="C55" s="428">
        <v>0</v>
      </c>
      <c r="D55" s="428">
        <v>0</v>
      </c>
      <c r="E55" s="428">
        <v>0</v>
      </c>
      <c r="F55" s="428">
        <v>0</v>
      </c>
      <c r="G55" s="384">
        <f t="shared" si="22"/>
        <v>0</v>
      </c>
      <c r="H55" s="384">
        <f t="shared" si="22"/>
        <v>0</v>
      </c>
      <c r="I55" s="386">
        <v>0</v>
      </c>
      <c r="J55" s="386">
        <v>0</v>
      </c>
      <c r="K55" s="386">
        <v>0</v>
      </c>
      <c r="L55" s="386">
        <v>0</v>
      </c>
      <c r="M55" s="386">
        <v>0</v>
      </c>
      <c r="N55" s="386">
        <v>0</v>
      </c>
      <c r="O55" s="398">
        <f t="shared" si="21"/>
        <v>0</v>
      </c>
      <c r="P55" s="398">
        <f t="shared" si="21"/>
        <v>0</v>
      </c>
      <c r="Q55" s="386">
        <v>0</v>
      </c>
      <c r="R55" s="386">
        <v>0</v>
      </c>
      <c r="S55" s="383">
        <v>0</v>
      </c>
      <c r="T55" s="383">
        <v>0</v>
      </c>
      <c r="U55" s="398">
        <f t="shared" si="23"/>
        <v>0</v>
      </c>
      <c r="V55" s="398">
        <f t="shared" si="23"/>
        <v>0</v>
      </c>
      <c r="W55" s="434"/>
      <c r="X55" s="434"/>
      <c r="Y55" s="436">
        <v>0</v>
      </c>
      <c r="Z55" s="436">
        <v>0</v>
      </c>
      <c r="AA55" s="439">
        <v>0</v>
      </c>
      <c r="AB55" s="436">
        <v>0</v>
      </c>
      <c r="AC55" s="418"/>
      <c r="AD55" s="366"/>
      <c r="AE55" s="449"/>
      <c r="AF55" s="449"/>
      <c r="AG55" s="527"/>
    </row>
    <row r="56" spans="1:33" s="360" customFormat="1" ht="14.1" customHeight="1">
      <c r="A56" s="531"/>
      <c r="B56" s="380" t="s">
        <v>25</v>
      </c>
      <c r="C56" s="384">
        <f>SUM(C54:C55)</f>
        <v>195</v>
      </c>
      <c r="D56" s="384">
        <f>SUM(D54:D55)</f>
        <v>229656037</v>
      </c>
      <c r="E56" s="384">
        <f>SUM(E54:E55)</f>
        <v>188</v>
      </c>
      <c r="F56" s="384">
        <f>SUM(F54:F55)</f>
        <v>228324247</v>
      </c>
      <c r="G56" s="384">
        <f t="shared" si="22"/>
        <v>7</v>
      </c>
      <c r="H56" s="384">
        <f t="shared" si="22"/>
        <v>1331790</v>
      </c>
      <c r="I56" s="384">
        <f t="shared" ref="I56:N56" si="28">SUM(I54:I55)</f>
        <v>7</v>
      </c>
      <c r="J56" s="384">
        <f t="shared" si="28"/>
        <v>1331790</v>
      </c>
      <c r="K56" s="384">
        <f t="shared" si="28"/>
        <v>0</v>
      </c>
      <c r="L56" s="384">
        <f t="shared" si="28"/>
        <v>0</v>
      </c>
      <c r="M56" s="384">
        <f t="shared" si="28"/>
        <v>0</v>
      </c>
      <c r="N56" s="384">
        <f t="shared" si="28"/>
        <v>0</v>
      </c>
      <c r="O56" s="398">
        <f t="shared" si="21"/>
        <v>195</v>
      </c>
      <c r="P56" s="398">
        <f t="shared" si="21"/>
        <v>229656037</v>
      </c>
      <c r="Q56" s="398">
        <f>SUM(Q54:Q55)</f>
        <v>0</v>
      </c>
      <c r="R56" s="398">
        <f>SUM(R54:R55)</f>
        <v>0</v>
      </c>
      <c r="S56" s="398">
        <f>SUM(S54:S55)</f>
        <v>0</v>
      </c>
      <c r="T56" s="398">
        <f>SUM(T54:T55)</f>
        <v>0</v>
      </c>
      <c r="U56" s="398">
        <f t="shared" si="23"/>
        <v>0</v>
      </c>
      <c r="V56" s="398">
        <f t="shared" si="23"/>
        <v>0</v>
      </c>
      <c r="W56" s="434"/>
      <c r="X56" s="434"/>
      <c r="Y56" s="436">
        <f>P56/D56*100</f>
        <v>100</v>
      </c>
      <c r="Z56" s="439">
        <v>100</v>
      </c>
      <c r="AA56" s="439">
        <f>(F56/D56)*100</f>
        <v>99.420093624623505</v>
      </c>
      <c r="AB56" s="439">
        <v>99.67</v>
      </c>
      <c r="AC56" s="418"/>
      <c r="AD56" s="366"/>
      <c r="AE56" s="449"/>
      <c r="AF56" s="449"/>
      <c r="AG56" s="502"/>
    </row>
    <row r="57" spans="1:33" s="360" customFormat="1" ht="14.1" customHeight="1">
      <c r="A57" s="365" t="s">
        <v>111</v>
      </c>
      <c r="B57" s="380" t="s">
        <v>71</v>
      </c>
      <c r="C57" s="386">
        <v>9</v>
      </c>
      <c r="D57" s="386">
        <v>1411525</v>
      </c>
      <c r="E57" s="386">
        <v>0</v>
      </c>
      <c r="F57" s="386">
        <v>0</v>
      </c>
      <c r="G57" s="384">
        <f t="shared" si="22"/>
        <v>9</v>
      </c>
      <c r="H57" s="384">
        <f t="shared" si="22"/>
        <v>1411525</v>
      </c>
      <c r="I57" s="386">
        <v>0</v>
      </c>
      <c r="J57" s="386">
        <v>370000</v>
      </c>
      <c r="K57" s="386">
        <v>0</v>
      </c>
      <c r="L57" s="386">
        <v>0</v>
      </c>
      <c r="M57" s="386">
        <v>0</v>
      </c>
      <c r="N57" s="386">
        <v>0</v>
      </c>
      <c r="O57" s="398">
        <f t="shared" si="21"/>
        <v>0</v>
      </c>
      <c r="P57" s="398">
        <f t="shared" si="21"/>
        <v>370000</v>
      </c>
      <c r="Q57" s="386">
        <v>0</v>
      </c>
      <c r="R57" s="386">
        <v>0</v>
      </c>
      <c r="S57" s="383">
        <v>0</v>
      </c>
      <c r="T57" s="383">
        <v>0</v>
      </c>
      <c r="U57" s="398">
        <f t="shared" si="23"/>
        <v>9</v>
      </c>
      <c r="V57" s="398">
        <f t="shared" si="23"/>
        <v>1041525</v>
      </c>
      <c r="W57" s="434"/>
      <c r="X57" s="434"/>
      <c r="Y57" s="436">
        <f>P57/D57*100</f>
        <v>26.212784045624417</v>
      </c>
      <c r="Z57" s="436">
        <v>22.76</v>
      </c>
      <c r="AA57" s="439">
        <f>(F57/D57)*100</f>
        <v>0</v>
      </c>
      <c r="AB57" s="436">
        <v>0</v>
      </c>
      <c r="AC57" s="375" t="s">
        <v>71</v>
      </c>
      <c r="AD57" s="373" t="s">
        <v>111</v>
      </c>
      <c r="AE57" s="449">
        <v>1827525</v>
      </c>
      <c r="AF57" s="449">
        <v>416000</v>
      </c>
      <c r="AG57" s="375" t="s">
        <v>111</v>
      </c>
    </row>
    <row r="58" spans="1:33" s="360" customFormat="1" ht="14.1" customHeight="1">
      <c r="A58" s="505" t="s">
        <v>109</v>
      </c>
      <c r="B58" s="380" t="s">
        <v>69</v>
      </c>
      <c r="C58" s="386">
        <v>1</v>
      </c>
      <c r="D58" s="386">
        <v>90200</v>
      </c>
      <c r="E58" s="386">
        <v>1</v>
      </c>
      <c r="F58" s="386">
        <v>90200</v>
      </c>
      <c r="G58" s="384">
        <f t="shared" si="22"/>
        <v>0</v>
      </c>
      <c r="H58" s="384">
        <f t="shared" si="22"/>
        <v>0</v>
      </c>
      <c r="I58" s="386">
        <v>0</v>
      </c>
      <c r="J58" s="386">
        <v>0</v>
      </c>
      <c r="K58" s="386">
        <v>0</v>
      </c>
      <c r="L58" s="386">
        <v>0</v>
      </c>
      <c r="M58" s="386">
        <v>0</v>
      </c>
      <c r="N58" s="386">
        <v>0</v>
      </c>
      <c r="O58" s="398">
        <f t="shared" si="21"/>
        <v>1</v>
      </c>
      <c r="P58" s="398">
        <f t="shared" si="21"/>
        <v>90200</v>
      </c>
      <c r="Q58" s="383">
        <v>0</v>
      </c>
      <c r="R58" s="383">
        <v>0</v>
      </c>
      <c r="S58" s="383">
        <v>0</v>
      </c>
      <c r="T58" s="383">
        <v>0</v>
      </c>
      <c r="U58" s="398">
        <f t="shared" si="23"/>
        <v>0</v>
      </c>
      <c r="V58" s="398">
        <f t="shared" si="23"/>
        <v>0</v>
      </c>
      <c r="W58" s="434"/>
      <c r="X58" s="434"/>
      <c r="Y58" s="436">
        <f>P58/D58*100</f>
        <v>100</v>
      </c>
      <c r="Z58" s="440">
        <v>100</v>
      </c>
      <c r="AA58" s="439">
        <f>(F58/D58)*100</f>
        <v>100</v>
      </c>
      <c r="AB58" s="439">
        <v>100</v>
      </c>
      <c r="AC58" s="417" t="s">
        <v>69</v>
      </c>
      <c r="AD58" s="368" t="s">
        <v>109</v>
      </c>
      <c r="AE58" s="449">
        <v>920182900</v>
      </c>
      <c r="AF58" s="449">
        <v>920182900</v>
      </c>
      <c r="AG58" s="499" t="s">
        <v>109</v>
      </c>
    </row>
    <row r="59" spans="1:33" s="360" customFormat="1" ht="14.1" customHeight="1">
      <c r="A59" s="506"/>
      <c r="B59" s="380" t="s">
        <v>71</v>
      </c>
      <c r="C59" s="428">
        <v>0</v>
      </c>
      <c r="D59" s="428">
        <v>0</v>
      </c>
      <c r="E59" s="428">
        <v>0</v>
      </c>
      <c r="F59" s="428">
        <v>0</v>
      </c>
      <c r="G59" s="384">
        <f t="shared" si="22"/>
        <v>0</v>
      </c>
      <c r="H59" s="384">
        <f t="shared" si="22"/>
        <v>0</v>
      </c>
      <c r="I59" s="386">
        <v>0</v>
      </c>
      <c r="J59" s="386">
        <v>0</v>
      </c>
      <c r="K59" s="386">
        <v>0</v>
      </c>
      <c r="L59" s="386">
        <v>0</v>
      </c>
      <c r="M59" s="386">
        <v>0</v>
      </c>
      <c r="N59" s="386">
        <v>0</v>
      </c>
      <c r="O59" s="398">
        <f t="shared" si="21"/>
        <v>0</v>
      </c>
      <c r="P59" s="398">
        <f t="shared" si="21"/>
        <v>0</v>
      </c>
      <c r="Q59" s="386">
        <v>0</v>
      </c>
      <c r="R59" s="386">
        <v>0</v>
      </c>
      <c r="S59" s="383">
        <v>0</v>
      </c>
      <c r="T59" s="383">
        <v>0</v>
      </c>
      <c r="U59" s="398">
        <f t="shared" si="23"/>
        <v>0</v>
      </c>
      <c r="V59" s="398">
        <f t="shared" si="23"/>
        <v>0</v>
      </c>
      <c r="W59" s="434"/>
      <c r="X59" s="434"/>
      <c r="Y59" s="436">
        <v>0</v>
      </c>
      <c r="Z59" s="440">
        <v>0</v>
      </c>
      <c r="AA59" s="439">
        <v>0</v>
      </c>
      <c r="AB59" s="436">
        <v>0</v>
      </c>
      <c r="AC59" s="418"/>
      <c r="AD59" s="373"/>
      <c r="AE59" s="449"/>
      <c r="AF59" s="449"/>
      <c r="AG59" s="527"/>
    </row>
    <row r="60" spans="1:33" s="360" customFormat="1" ht="14.1" customHeight="1">
      <c r="A60" s="506"/>
      <c r="B60" s="380" t="s">
        <v>25</v>
      </c>
      <c r="C60" s="384">
        <f>SUM(C58:C59)</f>
        <v>1</v>
      </c>
      <c r="D60" s="384">
        <f>SUM(D58:D59)</f>
        <v>90200</v>
      </c>
      <c r="E60" s="384">
        <f>SUM(E58:E59)</f>
        <v>1</v>
      </c>
      <c r="F60" s="384">
        <f>SUM(F58:F59)</f>
        <v>90200</v>
      </c>
      <c r="G60" s="384">
        <f t="shared" si="22"/>
        <v>0</v>
      </c>
      <c r="H60" s="384">
        <f t="shared" si="22"/>
        <v>0</v>
      </c>
      <c r="I60" s="384">
        <f t="shared" ref="I60:N60" si="29">SUM(I58:I59)</f>
        <v>0</v>
      </c>
      <c r="J60" s="384">
        <f t="shared" si="29"/>
        <v>0</v>
      </c>
      <c r="K60" s="384">
        <f t="shared" si="29"/>
        <v>0</v>
      </c>
      <c r="L60" s="384">
        <f t="shared" si="29"/>
        <v>0</v>
      </c>
      <c r="M60" s="384">
        <f t="shared" si="29"/>
        <v>0</v>
      </c>
      <c r="N60" s="384">
        <f t="shared" si="29"/>
        <v>0</v>
      </c>
      <c r="O60" s="398">
        <f t="shared" si="21"/>
        <v>1</v>
      </c>
      <c r="P60" s="398">
        <f t="shared" si="21"/>
        <v>90200</v>
      </c>
      <c r="Q60" s="398">
        <f>SUM(Q58:Q59)</f>
        <v>0</v>
      </c>
      <c r="R60" s="398">
        <f>SUM(R58:R59)</f>
        <v>0</v>
      </c>
      <c r="S60" s="398">
        <f>SUM(S58:S59)</f>
        <v>0</v>
      </c>
      <c r="T60" s="398">
        <f>SUM(T58:T59)</f>
        <v>0</v>
      </c>
      <c r="U60" s="398">
        <f t="shared" si="23"/>
        <v>0</v>
      </c>
      <c r="V60" s="398">
        <f t="shared" si="23"/>
        <v>0</v>
      </c>
      <c r="W60" s="434"/>
      <c r="X60" s="434"/>
      <c r="Y60" s="436">
        <f>P60/D60*100</f>
        <v>100</v>
      </c>
      <c r="Z60" s="439">
        <v>100</v>
      </c>
      <c r="AA60" s="439">
        <f>(F60/D60)*100</f>
        <v>100</v>
      </c>
      <c r="AB60" s="439">
        <v>100</v>
      </c>
      <c r="AC60" s="418"/>
      <c r="AD60" s="373"/>
      <c r="AE60" s="449"/>
      <c r="AF60" s="449"/>
      <c r="AG60" s="527"/>
    </row>
    <row r="61" spans="1:33" s="360" customFormat="1" ht="14.1" customHeight="1">
      <c r="A61" s="507" t="s">
        <v>38</v>
      </c>
      <c r="B61" s="375" t="s">
        <v>69</v>
      </c>
      <c r="C61" s="386">
        <v>7</v>
      </c>
      <c r="D61" s="386">
        <v>203300</v>
      </c>
      <c r="E61" s="386">
        <v>4</v>
      </c>
      <c r="F61" s="386">
        <v>105600</v>
      </c>
      <c r="G61" s="384">
        <f t="shared" si="22"/>
        <v>3</v>
      </c>
      <c r="H61" s="384">
        <f t="shared" si="22"/>
        <v>97700</v>
      </c>
      <c r="I61" s="386">
        <v>3</v>
      </c>
      <c r="J61" s="386">
        <v>97700</v>
      </c>
      <c r="K61" s="386">
        <v>0</v>
      </c>
      <c r="L61" s="386">
        <v>0</v>
      </c>
      <c r="M61" s="386">
        <v>0</v>
      </c>
      <c r="N61" s="386">
        <v>0</v>
      </c>
      <c r="O61" s="398">
        <f t="shared" si="21"/>
        <v>7</v>
      </c>
      <c r="P61" s="398">
        <f t="shared" si="21"/>
        <v>203300</v>
      </c>
      <c r="Q61" s="386">
        <v>0</v>
      </c>
      <c r="R61" s="386">
        <v>0</v>
      </c>
      <c r="S61" s="383">
        <v>0</v>
      </c>
      <c r="T61" s="383">
        <v>0</v>
      </c>
      <c r="U61" s="398">
        <f t="shared" si="23"/>
        <v>0</v>
      </c>
      <c r="V61" s="398">
        <f t="shared" si="23"/>
        <v>0</v>
      </c>
      <c r="W61" s="434"/>
      <c r="X61" s="434"/>
      <c r="Y61" s="436">
        <f>P61/D61*100</f>
        <v>100</v>
      </c>
      <c r="Z61" s="440">
        <v>99.95</v>
      </c>
      <c r="AA61" s="439">
        <f>(F61/D61)*100</f>
        <v>51.942941465814066</v>
      </c>
      <c r="AB61" s="440">
        <v>87.49</v>
      </c>
      <c r="AC61" s="375" t="s">
        <v>69</v>
      </c>
      <c r="AD61" s="507" t="s">
        <v>38</v>
      </c>
      <c r="AE61" s="449">
        <v>13417359900</v>
      </c>
      <c r="AF61" s="449">
        <v>13411202972</v>
      </c>
      <c r="AG61" s="499" t="s">
        <v>38</v>
      </c>
    </row>
    <row r="62" spans="1:33" s="360" customFormat="1" ht="14.1" customHeight="1">
      <c r="A62" s="510"/>
      <c r="B62" s="375" t="s">
        <v>71</v>
      </c>
      <c r="C62" s="386">
        <v>775</v>
      </c>
      <c r="D62" s="386">
        <v>28514650</v>
      </c>
      <c r="E62" s="386">
        <v>0</v>
      </c>
      <c r="F62" s="386">
        <v>0</v>
      </c>
      <c r="G62" s="384">
        <f t="shared" si="22"/>
        <v>775</v>
      </c>
      <c r="H62" s="384">
        <f t="shared" si="22"/>
        <v>28514650</v>
      </c>
      <c r="I62" s="386">
        <v>146</v>
      </c>
      <c r="J62" s="386">
        <v>5186051</v>
      </c>
      <c r="K62" s="386">
        <v>9</v>
      </c>
      <c r="L62" s="386">
        <v>454902</v>
      </c>
      <c r="M62" s="386">
        <v>26</v>
      </c>
      <c r="N62" s="386">
        <v>992313</v>
      </c>
      <c r="O62" s="398">
        <f t="shared" si="21"/>
        <v>181</v>
      </c>
      <c r="P62" s="398">
        <f t="shared" si="21"/>
        <v>6633266</v>
      </c>
      <c r="Q62" s="386">
        <v>0</v>
      </c>
      <c r="R62" s="386">
        <v>0</v>
      </c>
      <c r="S62" s="386">
        <v>228</v>
      </c>
      <c r="T62" s="386">
        <v>8339276</v>
      </c>
      <c r="U62" s="389">
        <f t="shared" si="23"/>
        <v>366</v>
      </c>
      <c r="V62" s="389">
        <f t="shared" si="23"/>
        <v>13542108</v>
      </c>
      <c r="W62" s="434"/>
      <c r="X62" s="434"/>
      <c r="Y62" s="436">
        <f>P62/D62*100</f>
        <v>23.262659720529623</v>
      </c>
      <c r="Z62" s="440">
        <v>20.64</v>
      </c>
      <c r="AA62" s="439">
        <f>(F62/D62)*100</f>
        <v>0</v>
      </c>
      <c r="AB62" s="436">
        <v>0</v>
      </c>
      <c r="AC62" s="375" t="s">
        <v>71</v>
      </c>
      <c r="AD62" s="510"/>
      <c r="AE62" s="449">
        <v>37613943</v>
      </c>
      <c r="AF62" s="449">
        <v>7764876</v>
      </c>
      <c r="AG62" s="527"/>
    </row>
    <row r="63" spans="1:33" s="360" customFormat="1" ht="14.1" customHeight="1">
      <c r="A63" s="511"/>
      <c r="B63" s="380" t="s">
        <v>25</v>
      </c>
      <c r="C63" s="387">
        <f>SUM(C61,C62)</f>
        <v>782</v>
      </c>
      <c r="D63" s="387">
        <f>SUM(D61,D62)</f>
        <v>28717950</v>
      </c>
      <c r="E63" s="387">
        <f>SUM(E61,E62)</f>
        <v>4</v>
      </c>
      <c r="F63" s="387">
        <f>SUM(F61,F62)</f>
        <v>105600</v>
      </c>
      <c r="G63" s="384">
        <f t="shared" si="22"/>
        <v>778</v>
      </c>
      <c r="H63" s="384">
        <f t="shared" si="22"/>
        <v>28612350</v>
      </c>
      <c r="I63" s="387">
        <f t="shared" ref="I63:N63" si="30">SUM(I61,I62)</f>
        <v>149</v>
      </c>
      <c r="J63" s="387">
        <f t="shared" si="30"/>
        <v>5283751</v>
      </c>
      <c r="K63" s="387">
        <f t="shared" si="30"/>
        <v>9</v>
      </c>
      <c r="L63" s="387">
        <f t="shared" si="30"/>
        <v>454902</v>
      </c>
      <c r="M63" s="387">
        <f t="shared" si="30"/>
        <v>26</v>
      </c>
      <c r="N63" s="387">
        <f t="shared" si="30"/>
        <v>992313</v>
      </c>
      <c r="O63" s="398">
        <f t="shared" si="21"/>
        <v>188</v>
      </c>
      <c r="P63" s="398">
        <f t="shared" si="21"/>
        <v>6836566</v>
      </c>
      <c r="Q63" s="389">
        <f>SUM(Q61,Q62)</f>
        <v>0</v>
      </c>
      <c r="R63" s="389">
        <f>SUM(R61,R62)</f>
        <v>0</v>
      </c>
      <c r="S63" s="389">
        <f>SUM(S61,S62)</f>
        <v>228</v>
      </c>
      <c r="T63" s="389">
        <f>SUM(T61,T62)</f>
        <v>8339276</v>
      </c>
      <c r="U63" s="389">
        <f>U61+U62</f>
        <v>366</v>
      </c>
      <c r="V63" s="389">
        <f>V61+V62</f>
        <v>13542108</v>
      </c>
      <c r="W63" s="434"/>
      <c r="X63" s="434"/>
      <c r="Y63" s="436">
        <f>P63/D63*100</f>
        <v>23.805898401522395</v>
      </c>
      <c r="Z63" s="440">
        <v>99.73</v>
      </c>
      <c r="AA63" s="439">
        <f>(F63/D63)*100</f>
        <v>0.36771426929847012</v>
      </c>
      <c r="AB63" s="436">
        <v>87.25</v>
      </c>
      <c r="AC63" s="375" t="s">
        <v>25</v>
      </c>
      <c r="AD63" s="511"/>
      <c r="AE63" s="449">
        <v>13454973843</v>
      </c>
      <c r="AF63" s="449">
        <v>13418967848</v>
      </c>
      <c r="AG63" s="502"/>
    </row>
    <row r="64" spans="1:33" s="360" customFormat="1" ht="14.1" customHeight="1">
      <c r="A64" s="499" t="s">
        <v>83</v>
      </c>
      <c r="B64" s="499" t="s">
        <v>69</v>
      </c>
      <c r="C64" s="385"/>
      <c r="D64" s="385"/>
      <c r="E64" s="385"/>
      <c r="F64" s="385"/>
      <c r="G64" s="395">
        <f>G24+G36</f>
        <v>193</v>
      </c>
      <c r="H64" s="395">
        <f>H24+H36</f>
        <v>3248024949</v>
      </c>
      <c r="I64" s="395"/>
      <c r="J64" s="395"/>
      <c r="K64" s="385"/>
      <c r="L64" s="385"/>
      <c r="M64" s="385"/>
      <c r="N64" s="385"/>
      <c r="O64" s="401">
        <f t="shared" si="21"/>
        <v>0</v>
      </c>
      <c r="P64" s="401">
        <f t="shared" si="21"/>
        <v>0</v>
      </c>
      <c r="Q64" s="404"/>
      <c r="R64" s="404"/>
      <c r="S64" s="404"/>
      <c r="T64" s="404"/>
      <c r="U64" s="405"/>
      <c r="V64" s="405"/>
      <c r="W64" s="435"/>
      <c r="X64" s="435"/>
      <c r="Y64" s="438"/>
      <c r="Z64" s="438"/>
      <c r="AA64" s="438"/>
      <c r="AB64" s="445"/>
      <c r="AC64" s="503" t="s">
        <v>69</v>
      </c>
      <c r="AD64" s="499" t="s">
        <v>83</v>
      </c>
      <c r="AE64" s="449">
        <v>233327031</v>
      </c>
      <c r="AF64" s="449">
        <v>233327031</v>
      </c>
      <c r="AG64" s="499" t="s">
        <v>83</v>
      </c>
    </row>
    <row r="65" spans="1:33" s="360" customFormat="1" ht="14.1" customHeight="1">
      <c r="A65" s="500"/>
      <c r="B65" s="502"/>
      <c r="C65" s="387">
        <f t="shared" ref="C65:V65" si="31">SUM(C6,C9,C12,C15,C18,C21,C25,C30,C33,C37,C45,C42,C48,C51,C54,C61,C58)</f>
        <v>496365</v>
      </c>
      <c r="D65" s="387">
        <f t="shared" si="31"/>
        <v>48439622158</v>
      </c>
      <c r="E65" s="387">
        <f t="shared" si="31"/>
        <v>453700</v>
      </c>
      <c r="F65" s="387">
        <f t="shared" si="31"/>
        <v>42875074967</v>
      </c>
      <c r="G65" s="387">
        <f t="shared" si="31"/>
        <v>42665</v>
      </c>
      <c r="H65" s="387">
        <f t="shared" si="31"/>
        <v>5564547191</v>
      </c>
      <c r="I65" s="387">
        <f t="shared" si="31"/>
        <v>41642</v>
      </c>
      <c r="J65" s="387">
        <f t="shared" si="31"/>
        <v>5069608127</v>
      </c>
      <c r="K65" s="387">
        <f t="shared" si="31"/>
        <v>18</v>
      </c>
      <c r="L65" s="387">
        <f t="shared" si="31"/>
        <v>885599</v>
      </c>
      <c r="M65" s="387">
        <f t="shared" si="31"/>
        <v>372</v>
      </c>
      <c r="N65" s="387">
        <f t="shared" si="31"/>
        <v>15630251</v>
      </c>
      <c r="O65" s="387">
        <f t="shared" si="31"/>
        <v>495732</v>
      </c>
      <c r="P65" s="387">
        <f t="shared" si="31"/>
        <v>47961198944</v>
      </c>
      <c r="Q65" s="387">
        <f t="shared" si="31"/>
        <v>0</v>
      </c>
      <c r="R65" s="387">
        <f t="shared" si="31"/>
        <v>0</v>
      </c>
      <c r="S65" s="387">
        <f t="shared" si="31"/>
        <v>8</v>
      </c>
      <c r="T65" s="387">
        <f t="shared" si="31"/>
        <v>169527</v>
      </c>
      <c r="U65" s="387">
        <f t="shared" si="31"/>
        <v>625</v>
      </c>
      <c r="V65" s="387">
        <f t="shared" si="31"/>
        <v>478253687</v>
      </c>
      <c r="W65" s="423"/>
      <c r="X65" s="423"/>
      <c r="Y65" s="436">
        <f>P65/D65*100</f>
        <v>99.012330830245773</v>
      </c>
      <c r="Z65" s="436">
        <v>99.94</v>
      </c>
      <c r="AA65" s="436">
        <f>(F65/D65)*100</f>
        <v>88.512405871272904</v>
      </c>
      <c r="AB65" s="436">
        <v>88.53</v>
      </c>
      <c r="AC65" s="504"/>
      <c r="AD65" s="500"/>
      <c r="AE65" s="449">
        <v>1827525</v>
      </c>
      <c r="AF65" s="449">
        <v>416000</v>
      </c>
      <c r="AG65" s="500"/>
    </row>
    <row r="66" spans="1:33" s="360" customFormat="1" ht="14.1" customHeight="1">
      <c r="A66" s="500"/>
      <c r="B66" s="499" t="s">
        <v>71</v>
      </c>
      <c r="C66" s="390"/>
      <c r="D66" s="390"/>
      <c r="E66" s="390"/>
      <c r="F66" s="390"/>
      <c r="G66" s="395">
        <f>G26+G38</f>
        <v>4</v>
      </c>
      <c r="H66" s="395">
        <f>H26+H38</f>
        <v>112600</v>
      </c>
      <c r="I66" s="395"/>
      <c r="J66" s="395"/>
      <c r="K66" s="390"/>
      <c r="L66" s="390"/>
      <c r="M66" s="390"/>
      <c r="N66" s="390"/>
      <c r="O66" s="401">
        <f t="shared" ref="O66:P68" si="32">SUM(E66,I66,K66,M66)</f>
        <v>0</v>
      </c>
      <c r="P66" s="401">
        <f t="shared" si="32"/>
        <v>0</v>
      </c>
      <c r="Q66" s="404"/>
      <c r="R66" s="404"/>
      <c r="S66" s="404"/>
      <c r="T66" s="404"/>
      <c r="U66" s="405"/>
      <c r="V66" s="405"/>
      <c r="W66" s="435"/>
      <c r="X66" s="435"/>
      <c r="Y66" s="438"/>
      <c r="Z66" s="438"/>
      <c r="AA66" s="438"/>
      <c r="AB66" s="438"/>
      <c r="AC66" s="503" t="s">
        <v>71</v>
      </c>
      <c r="AD66" s="500"/>
      <c r="AE66" s="449"/>
      <c r="AF66" s="449">
        <v>0</v>
      </c>
      <c r="AG66" s="500"/>
    </row>
    <row r="67" spans="1:33" s="360" customFormat="1" ht="14.1" customHeight="1">
      <c r="A67" s="500"/>
      <c r="B67" s="502"/>
      <c r="C67" s="387">
        <f>SUM(C7,C19,C22,C27,C39,C49,C57,C62)</f>
        <v>1480</v>
      </c>
      <c r="D67" s="387">
        <f>SUM(D7,D19,D22,D27,D39,D49,D57,D62)</f>
        <v>165576583</v>
      </c>
      <c r="E67" s="387">
        <f>SUM(E7,E19,E22,E27,E39,E62,E49,)</f>
        <v>0</v>
      </c>
      <c r="F67" s="387">
        <f>SUM(F7,F19,F22,F27,F39,F62,F49,)</f>
        <v>0</v>
      </c>
      <c r="G67" s="387">
        <f>C67-E67</f>
        <v>1480</v>
      </c>
      <c r="H67" s="387">
        <f>D67-F67</f>
        <v>165576583</v>
      </c>
      <c r="I67" s="387">
        <f t="shared" ref="I67:N67" si="33">SUM(I7,I19,I22,I27,I39,I49,I57,I62)</f>
        <v>316</v>
      </c>
      <c r="J67" s="387">
        <f t="shared" si="33"/>
        <v>23858918</v>
      </c>
      <c r="K67" s="387">
        <f t="shared" si="33"/>
        <v>13</v>
      </c>
      <c r="L67" s="387">
        <f t="shared" si="33"/>
        <v>1291419</v>
      </c>
      <c r="M67" s="387">
        <f t="shared" si="33"/>
        <v>54</v>
      </c>
      <c r="N67" s="387">
        <f t="shared" si="33"/>
        <v>3285195</v>
      </c>
      <c r="O67" s="389">
        <f t="shared" si="32"/>
        <v>383</v>
      </c>
      <c r="P67" s="389">
        <f t="shared" si="32"/>
        <v>28435532</v>
      </c>
      <c r="Q67" s="387">
        <f>SUM(Q7,Q19,Q22,Q27,Q39,Q62,Q49,)</f>
        <v>0</v>
      </c>
      <c r="R67" s="387">
        <f>SUM(R7,R19,R22,R27,R39,R62,R49,)</f>
        <v>0</v>
      </c>
      <c r="S67" s="387">
        <f>SUM(S7,S19,S22,S27,S39,S62,S49,)</f>
        <v>330</v>
      </c>
      <c r="T67" s="387">
        <f>SUM(T7,T19,T22,T27,T39,T49,T57,T62)</f>
        <v>14017553</v>
      </c>
      <c r="U67" s="387">
        <f>SUM(U7,U19,U22,U27,U39,U62,U49,U57)</f>
        <v>767</v>
      </c>
      <c r="V67" s="387">
        <f>SUM(V7,V19,V22,V27,V39,V49,V57,V62)</f>
        <v>123123498</v>
      </c>
      <c r="W67" s="423"/>
      <c r="X67" s="423"/>
      <c r="Y67" s="436">
        <f>P67/D67*100</f>
        <v>17.173643449327614</v>
      </c>
      <c r="Z67" s="436">
        <v>15.48</v>
      </c>
      <c r="AA67" s="436">
        <f>(F67/D67)*100</f>
        <v>0</v>
      </c>
      <c r="AB67" s="436">
        <v>0</v>
      </c>
      <c r="AC67" s="504"/>
      <c r="AD67" s="500"/>
      <c r="AE67" s="449">
        <v>49984853617</v>
      </c>
      <c r="AF67" s="449">
        <v>49955791052</v>
      </c>
      <c r="AG67" s="500"/>
    </row>
    <row r="68" spans="1:33" s="360" customFormat="1" ht="14.1" customHeight="1">
      <c r="A68" s="500"/>
      <c r="B68" s="499" t="s">
        <v>25</v>
      </c>
      <c r="C68" s="385"/>
      <c r="D68" s="385"/>
      <c r="E68" s="385"/>
      <c r="F68" s="385"/>
      <c r="G68" s="395">
        <f>G28+G40</f>
        <v>197</v>
      </c>
      <c r="H68" s="395">
        <f>H28+H40</f>
        <v>3248137549</v>
      </c>
      <c r="I68" s="395"/>
      <c r="J68" s="395"/>
      <c r="K68" s="385"/>
      <c r="L68" s="385"/>
      <c r="M68" s="385"/>
      <c r="N68" s="385"/>
      <c r="O68" s="401">
        <f t="shared" si="32"/>
        <v>0</v>
      </c>
      <c r="P68" s="401">
        <f t="shared" si="32"/>
        <v>0</v>
      </c>
      <c r="Q68" s="404"/>
      <c r="R68" s="404"/>
      <c r="S68" s="404"/>
      <c r="T68" s="404"/>
      <c r="U68" s="405"/>
      <c r="V68" s="405"/>
      <c r="W68" s="435"/>
      <c r="X68" s="435"/>
      <c r="Y68" s="438"/>
      <c r="Z68" s="438"/>
      <c r="AA68" s="438"/>
      <c r="AB68" s="445"/>
      <c r="AC68" s="503" t="s">
        <v>25</v>
      </c>
      <c r="AD68" s="500"/>
      <c r="AE68" s="449"/>
      <c r="AF68" s="449">
        <v>0</v>
      </c>
      <c r="AG68" s="500"/>
    </row>
    <row r="69" spans="1:33" s="360" customFormat="1" ht="14.1" customHeight="1">
      <c r="A69" s="528"/>
      <c r="B69" s="502"/>
      <c r="C69" s="387">
        <f t="shared" ref="C69:V69" si="34">C65+C67</f>
        <v>497845</v>
      </c>
      <c r="D69" s="387">
        <f t="shared" si="34"/>
        <v>48605198741</v>
      </c>
      <c r="E69" s="387">
        <f t="shared" si="34"/>
        <v>453700</v>
      </c>
      <c r="F69" s="387">
        <f t="shared" si="34"/>
        <v>42875074967</v>
      </c>
      <c r="G69" s="387">
        <f t="shared" si="34"/>
        <v>44145</v>
      </c>
      <c r="H69" s="387">
        <f t="shared" si="34"/>
        <v>5730123774</v>
      </c>
      <c r="I69" s="387">
        <f t="shared" si="34"/>
        <v>41958</v>
      </c>
      <c r="J69" s="387">
        <f t="shared" si="34"/>
        <v>5093467045</v>
      </c>
      <c r="K69" s="387">
        <f t="shared" si="34"/>
        <v>31</v>
      </c>
      <c r="L69" s="387">
        <f t="shared" si="34"/>
        <v>2177018</v>
      </c>
      <c r="M69" s="387">
        <f t="shared" si="34"/>
        <v>426</v>
      </c>
      <c r="N69" s="387">
        <f t="shared" si="34"/>
        <v>18915446</v>
      </c>
      <c r="O69" s="389">
        <f t="shared" si="34"/>
        <v>496115</v>
      </c>
      <c r="P69" s="389">
        <f t="shared" si="34"/>
        <v>47989634476</v>
      </c>
      <c r="Q69" s="387">
        <f t="shared" si="34"/>
        <v>0</v>
      </c>
      <c r="R69" s="387">
        <f t="shared" si="34"/>
        <v>0</v>
      </c>
      <c r="S69" s="387">
        <f t="shared" si="34"/>
        <v>338</v>
      </c>
      <c r="T69" s="387">
        <f t="shared" si="34"/>
        <v>14187080</v>
      </c>
      <c r="U69" s="387">
        <f t="shared" si="34"/>
        <v>1392</v>
      </c>
      <c r="V69" s="387">
        <f t="shared" si="34"/>
        <v>601377185</v>
      </c>
      <c r="W69" s="423"/>
      <c r="X69" s="423"/>
      <c r="Y69" s="436">
        <f t="shared" ref="Y69:Y76" si="35">P69/D69*100</f>
        <v>98.733542335090277</v>
      </c>
      <c r="Z69" s="436">
        <v>99.64</v>
      </c>
      <c r="AA69" s="436">
        <f>(F69/D69)*100</f>
        <v>88.210882945806247</v>
      </c>
      <c r="AB69" s="436">
        <v>88.2</v>
      </c>
      <c r="AC69" s="530"/>
      <c r="AD69" s="529"/>
      <c r="AE69" s="449">
        <v>181865923</v>
      </c>
      <c r="AF69" s="449">
        <v>28146365</v>
      </c>
      <c r="AG69" s="528"/>
    </row>
    <row r="70" spans="1:33" s="360" customFormat="1" ht="14.1" customHeight="1">
      <c r="A70" s="365"/>
      <c r="B70" s="380" t="s">
        <v>69</v>
      </c>
      <c r="C70" s="383">
        <v>3381724</v>
      </c>
      <c r="D70" s="383">
        <v>26012818908</v>
      </c>
      <c r="E70" s="383">
        <v>0</v>
      </c>
      <c r="F70" s="383">
        <v>0</v>
      </c>
      <c r="G70" s="383">
        <v>0</v>
      </c>
      <c r="H70" s="383">
        <v>0</v>
      </c>
      <c r="I70" s="383">
        <v>0</v>
      </c>
      <c r="J70" s="383">
        <v>0</v>
      </c>
      <c r="K70" s="383">
        <v>0</v>
      </c>
      <c r="L70" s="383">
        <v>0</v>
      </c>
      <c r="M70" s="383">
        <v>0</v>
      </c>
      <c r="N70" s="383">
        <v>0</v>
      </c>
      <c r="O70" s="398">
        <v>3352793</v>
      </c>
      <c r="P70" s="398">
        <v>25819928149</v>
      </c>
      <c r="Q70" s="383">
        <v>0</v>
      </c>
      <c r="R70" s="383">
        <v>0</v>
      </c>
      <c r="S70" s="383">
        <v>85</v>
      </c>
      <c r="T70" s="383">
        <v>619858</v>
      </c>
      <c r="U70" s="398">
        <f>C70-O70+Q70-S70</f>
        <v>28846</v>
      </c>
      <c r="V70" s="398">
        <f>D70-P70+R70-T70</f>
        <v>192270901</v>
      </c>
      <c r="W70" s="434"/>
      <c r="X70" s="434"/>
      <c r="Y70" s="439">
        <f t="shared" si="35"/>
        <v>99.258478061596477</v>
      </c>
      <c r="Z70" s="439">
        <v>99.11</v>
      </c>
      <c r="AA70" s="439">
        <f>(F70/D70)*100</f>
        <v>0</v>
      </c>
      <c r="AB70" s="439">
        <v>0</v>
      </c>
      <c r="AC70" s="417" t="s">
        <v>69</v>
      </c>
      <c r="AD70" s="365"/>
      <c r="AE70" s="448">
        <v>25698332740</v>
      </c>
      <c r="AF70" s="448">
        <v>25468742913</v>
      </c>
      <c r="AG70" s="375"/>
    </row>
    <row r="71" spans="1:33" s="360" customFormat="1" ht="14.1" customHeight="1">
      <c r="A71" s="372" t="s">
        <v>77</v>
      </c>
      <c r="B71" s="380" t="s">
        <v>71</v>
      </c>
      <c r="C71" s="383">
        <v>82877</v>
      </c>
      <c r="D71" s="383">
        <v>839714392</v>
      </c>
      <c r="E71" s="383">
        <v>0</v>
      </c>
      <c r="F71" s="383">
        <v>0</v>
      </c>
      <c r="G71" s="383">
        <v>0</v>
      </c>
      <c r="H71" s="383">
        <v>0</v>
      </c>
      <c r="I71" s="383">
        <v>0</v>
      </c>
      <c r="J71" s="383">
        <v>0</v>
      </c>
      <c r="K71" s="383">
        <v>0</v>
      </c>
      <c r="L71" s="383">
        <v>0</v>
      </c>
      <c r="M71" s="383">
        <v>0</v>
      </c>
      <c r="N71" s="383">
        <v>0</v>
      </c>
      <c r="O71" s="398">
        <v>25912</v>
      </c>
      <c r="P71" s="398">
        <v>238678571</v>
      </c>
      <c r="Q71" s="383">
        <v>0</v>
      </c>
      <c r="R71" s="383">
        <v>0</v>
      </c>
      <c r="S71" s="383">
        <v>6670</v>
      </c>
      <c r="T71" s="383">
        <v>62539035</v>
      </c>
      <c r="U71" s="398">
        <f>C71-O71+Q71-S71</f>
        <v>50295</v>
      </c>
      <c r="V71" s="398">
        <f>D71-P71+R71-T71</f>
        <v>538496786</v>
      </c>
      <c r="W71" s="434"/>
      <c r="X71" s="434"/>
      <c r="Y71" s="436">
        <f t="shared" si="35"/>
        <v>28.423779951124146</v>
      </c>
      <c r="Z71" s="439">
        <v>27.34</v>
      </c>
      <c r="AA71" s="439">
        <f>(F71/D71)*100</f>
        <v>0</v>
      </c>
      <c r="AB71" s="439">
        <v>0</v>
      </c>
      <c r="AC71" s="417" t="s">
        <v>71</v>
      </c>
      <c r="AD71" s="372" t="s">
        <v>77</v>
      </c>
      <c r="AE71" s="449">
        <v>913398342</v>
      </c>
      <c r="AF71" s="449">
        <v>249679492</v>
      </c>
      <c r="AG71" s="446" t="s">
        <v>77</v>
      </c>
    </row>
    <row r="72" spans="1:33" s="360" customFormat="1" ht="14.1" customHeight="1">
      <c r="A72" s="367"/>
      <c r="B72" s="380" t="s">
        <v>25</v>
      </c>
      <c r="C72" s="384">
        <f>SUM(C70:C71)</f>
        <v>3464601</v>
      </c>
      <c r="D72" s="384">
        <f>SUM(D70:D71)</f>
        <v>26852533300</v>
      </c>
      <c r="E72" s="383">
        <v>0</v>
      </c>
      <c r="F72" s="383">
        <v>0</v>
      </c>
      <c r="G72" s="383">
        <v>0</v>
      </c>
      <c r="H72" s="383">
        <v>0</v>
      </c>
      <c r="I72" s="383">
        <v>0</v>
      </c>
      <c r="J72" s="383">
        <v>0</v>
      </c>
      <c r="K72" s="383">
        <v>0</v>
      </c>
      <c r="L72" s="383">
        <v>0</v>
      </c>
      <c r="M72" s="383">
        <v>0</v>
      </c>
      <c r="N72" s="383">
        <v>0</v>
      </c>
      <c r="O72" s="398">
        <f>O70+O71</f>
        <v>3378705</v>
      </c>
      <c r="P72" s="398">
        <f>P70+P71</f>
        <v>26058606720</v>
      </c>
      <c r="Q72" s="398">
        <f t="shared" ref="Q72:V72" si="36">SUM(Q70:Q71)</f>
        <v>0</v>
      </c>
      <c r="R72" s="398">
        <f t="shared" si="36"/>
        <v>0</v>
      </c>
      <c r="S72" s="398">
        <f t="shared" si="36"/>
        <v>6755</v>
      </c>
      <c r="T72" s="398">
        <f t="shared" si="36"/>
        <v>63158893</v>
      </c>
      <c r="U72" s="398">
        <f t="shared" si="36"/>
        <v>79141</v>
      </c>
      <c r="V72" s="398">
        <f t="shared" si="36"/>
        <v>730767687</v>
      </c>
      <c r="W72" s="434"/>
      <c r="X72" s="434"/>
      <c r="Y72" s="436">
        <f t="shared" si="35"/>
        <v>97.043382942197113</v>
      </c>
      <c r="Z72" s="439">
        <v>96.64</v>
      </c>
      <c r="AA72" s="439">
        <f>(F72/D72)*100</f>
        <v>0</v>
      </c>
      <c r="AB72" s="439">
        <v>0</v>
      </c>
      <c r="AC72" s="417" t="s">
        <v>25</v>
      </c>
      <c r="AD72" s="367"/>
      <c r="AE72" s="449">
        <v>26611731082</v>
      </c>
      <c r="AF72" s="449">
        <v>25718422405</v>
      </c>
      <c r="AG72" s="381"/>
    </row>
    <row r="73" spans="1:33" s="360" customFormat="1" ht="14.1" customHeight="1">
      <c r="A73" s="426" t="s">
        <v>21</v>
      </c>
      <c r="B73" s="380" t="s">
        <v>69</v>
      </c>
      <c r="C73" s="384">
        <v>13</v>
      </c>
      <c r="D73" s="384">
        <v>17869199558</v>
      </c>
      <c r="E73" s="384">
        <v>0</v>
      </c>
      <c r="F73" s="384">
        <v>0</v>
      </c>
      <c r="G73" s="384">
        <v>0</v>
      </c>
      <c r="H73" s="384">
        <v>0</v>
      </c>
      <c r="I73" s="384">
        <v>0</v>
      </c>
      <c r="J73" s="384">
        <v>0</v>
      </c>
      <c r="K73" s="384">
        <v>0</v>
      </c>
      <c r="L73" s="384">
        <v>0</v>
      </c>
      <c r="M73" s="384">
        <v>0</v>
      </c>
      <c r="N73" s="384">
        <v>0</v>
      </c>
      <c r="O73" s="398">
        <v>13</v>
      </c>
      <c r="P73" s="398">
        <f>D73</f>
        <v>17869199558</v>
      </c>
      <c r="Q73" s="398">
        <v>0</v>
      </c>
      <c r="R73" s="398">
        <v>0</v>
      </c>
      <c r="S73" s="398">
        <v>0</v>
      </c>
      <c r="T73" s="398">
        <v>0</v>
      </c>
      <c r="U73" s="398">
        <v>0</v>
      </c>
      <c r="V73" s="398">
        <v>0</v>
      </c>
      <c r="W73" s="434"/>
      <c r="X73" s="434"/>
      <c r="Y73" s="436">
        <f t="shared" si="35"/>
        <v>100</v>
      </c>
      <c r="Z73" s="439">
        <v>100</v>
      </c>
      <c r="AA73" s="439">
        <f>(F73/D73)*100</f>
        <v>0</v>
      </c>
      <c r="AB73" s="439">
        <v>0</v>
      </c>
      <c r="AC73" s="417"/>
      <c r="AD73" s="374"/>
      <c r="AE73" s="449"/>
      <c r="AF73" s="449"/>
      <c r="AG73" s="380" t="s">
        <v>21</v>
      </c>
    </row>
    <row r="74" spans="1:33" s="360" customFormat="1" ht="14.1" customHeight="1">
      <c r="A74" s="365"/>
      <c r="B74" s="380" t="s">
        <v>69</v>
      </c>
      <c r="C74" s="384">
        <f t="shared" ref="C74:V74" si="37">C70+C6+C9+C12+C15+C18+C21+C73+C25+C30+C33+C37+C42+C45+C48+C51+C54+C61+C58</f>
        <v>3878102</v>
      </c>
      <c r="D74" s="384">
        <f t="shared" si="37"/>
        <v>92321640624</v>
      </c>
      <c r="E74" s="384">
        <f t="shared" si="37"/>
        <v>453700</v>
      </c>
      <c r="F74" s="384">
        <f t="shared" si="37"/>
        <v>42875074967</v>
      </c>
      <c r="G74" s="384">
        <f t="shared" si="37"/>
        <v>42665</v>
      </c>
      <c r="H74" s="384">
        <f t="shared" si="37"/>
        <v>5564547191</v>
      </c>
      <c r="I74" s="384">
        <f t="shared" si="37"/>
        <v>41642</v>
      </c>
      <c r="J74" s="384">
        <f t="shared" si="37"/>
        <v>5069608127</v>
      </c>
      <c r="K74" s="384">
        <f t="shared" si="37"/>
        <v>18</v>
      </c>
      <c r="L74" s="384">
        <f t="shared" si="37"/>
        <v>885599</v>
      </c>
      <c r="M74" s="384">
        <f t="shared" si="37"/>
        <v>372</v>
      </c>
      <c r="N74" s="384">
        <f t="shared" si="37"/>
        <v>15630251</v>
      </c>
      <c r="O74" s="384">
        <f t="shared" si="37"/>
        <v>3848538</v>
      </c>
      <c r="P74" s="384">
        <f t="shared" si="37"/>
        <v>91650326651</v>
      </c>
      <c r="Q74" s="384">
        <f t="shared" si="37"/>
        <v>0</v>
      </c>
      <c r="R74" s="384">
        <f t="shared" si="37"/>
        <v>0</v>
      </c>
      <c r="S74" s="384">
        <f t="shared" si="37"/>
        <v>93</v>
      </c>
      <c r="T74" s="384">
        <f t="shared" si="37"/>
        <v>789385</v>
      </c>
      <c r="U74" s="384">
        <f t="shared" si="37"/>
        <v>29471</v>
      </c>
      <c r="V74" s="384">
        <f t="shared" si="37"/>
        <v>670524588</v>
      </c>
      <c r="W74" s="423"/>
      <c r="X74" s="423"/>
      <c r="Y74" s="436">
        <f t="shared" si="35"/>
        <v>99.272853072732886</v>
      </c>
      <c r="Z74" s="439">
        <v>99.72</v>
      </c>
      <c r="AA74" s="439">
        <v>0</v>
      </c>
      <c r="AB74" s="439">
        <v>0</v>
      </c>
      <c r="AC74" s="417" t="s">
        <v>69</v>
      </c>
      <c r="AD74" s="365"/>
      <c r="AE74" s="449" t="e">
        <f>AE70+AE6+AE9+AE12+AE15+AE18+AE21+#REF!+AE25+AE30+AE33+AE37+AE42+AE45+AE48+AE51+AE54+AE61+AE58</f>
        <v>#REF!</v>
      </c>
      <c r="AF74" s="449" t="e">
        <f>AF70+AF6+AF9+AF12+AF15+AF18+AF21+#REF!+AF25+AF30+AF33+AF37+AF42+AF45+AF48+AF51+AF54+AF61+AF58</f>
        <v>#REF!</v>
      </c>
      <c r="AG74" s="375"/>
    </row>
    <row r="75" spans="1:33" s="360" customFormat="1" ht="14.1" customHeight="1">
      <c r="A75" s="376" t="s">
        <v>78</v>
      </c>
      <c r="B75" s="380" t="s">
        <v>71</v>
      </c>
      <c r="C75" s="384">
        <f t="shared" ref="C75:V75" si="38">C71+C7+C19+C22+C27+C39+C49+C62+C57</f>
        <v>84357</v>
      </c>
      <c r="D75" s="384">
        <f t="shared" si="38"/>
        <v>1005290975</v>
      </c>
      <c r="E75" s="384">
        <f t="shared" si="38"/>
        <v>0</v>
      </c>
      <c r="F75" s="384">
        <f t="shared" si="38"/>
        <v>0</v>
      </c>
      <c r="G75" s="384">
        <f t="shared" si="38"/>
        <v>1480</v>
      </c>
      <c r="H75" s="384">
        <f t="shared" si="38"/>
        <v>165576583</v>
      </c>
      <c r="I75" s="384">
        <f t="shared" si="38"/>
        <v>316</v>
      </c>
      <c r="J75" s="384">
        <f t="shared" si="38"/>
        <v>23858918</v>
      </c>
      <c r="K75" s="384">
        <f t="shared" si="38"/>
        <v>13</v>
      </c>
      <c r="L75" s="384">
        <f t="shared" si="38"/>
        <v>1291419</v>
      </c>
      <c r="M75" s="384">
        <f t="shared" si="38"/>
        <v>54</v>
      </c>
      <c r="N75" s="384">
        <f t="shared" si="38"/>
        <v>3285195</v>
      </c>
      <c r="O75" s="384">
        <f t="shared" si="38"/>
        <v>26295</v>
      </c>
      <c r="P75" s="384">
        <f t="shared" si="38"/>
        <v>267114103</v>
      </c>
      <c r="Q75" s="384">
        <f t="shared" si="38"/>
        <v>0</v>
      </c>
      <c r="R75" s="384">
        <f t="shared" si="38"/>
        <v>0</v>
      </c>
      <c r="S75" s="384">
        <f t="shared" si="38"/>
        <v>7000</v>
      </c>
      <c r="T75" s="384">
        <f t="shared" si="38"/>
        <v>76556588</v>
      </c>
      <c r="U75" s="384">
        <f t="shared" si="38"/>
        <v>51062</v>
      </c>
      <c r="V75" s="384">
        <f t="shared" si="38"/>
        <v>661620284</v>
      </c>
      <c r="W75" s="423"/>
      <c r="X75" s="423"/>
      <c r="Y75" s="436">
        <f t="shared" si="35"/>
        <v>26.570824730620902</v>
      </c>
      <c r="Z75" s="439">
        <v>25.37</v>
      </c>
      <c r="AA75" s="439">
        <f>(F75/D75)*100</f>
        <v>0</v>
      </c>
      <c r="AB75" s="439">
        <v>0</v>
      </c>
      <c r="AC75" s="417" t="s">
        <v>71</v>
      </c>
      <c r="AD75" s="376" t="s">
        <v>78</v>
      </c>
      <c r="AE75" s="449">
        <f>AE71+AE7+AE19+AE22+AE27+AE39+AE49+AE62+AE57</f>
        <v>1095264265</v>
      </c>
      <c r="AF75" s="449">
        <f>AF71+AF7+AF19+AF22+AF27+AF39+AF49+AF62+AF57</f>
        <v>277825857</v>
      </c>
      <c r="AG75" s="376" t="s">
        <v>78</v>
      </c>
    </row>
    <row r="76" spans="1:33" s="360" customFormat="1" ht="14.1" customHeight="1">
      <c r="A76" s="367"/>
      <c r="B76" s="380" t="s">
        <v>25</v>
      </c>
      <c r="C76" s="384">
        <f t="shared" ref="C76:V76" si="39">SUM(C74:C75)</f>
        <v>3962459</v>
      </c>
      <c r="D76" s="384">
        <f t="shared" si="39"/>
        <v>93326931599</v>
      </c>
      <c r="E76" s="384">
        <f t="shared" si="39"/>
        <v>453700</v>
      </c>
      <c r="F76" s="384">
        <f t="shared" si="39"/>
        <v>42875074967</v>
      </c>
      <c r="G76" s="384">
        <f t="shared" si="39"/>
        <v>44145</v>
      </c>
      <c r="H76" s="384">
        <f t="shared" si="39"/>
        <v>5730123774</v>
      </c>
      <c r="I76" s="384">
        <f t="shared" si="39"/>
        <v>41958</v>
      </c>
      <c r="J76" s="384">
        <f t="shared" si="39"/>
        <v>5093467045</v>
      </c>
      <c r="K76" s="384">
        <f t="shared" si="39"/>
        <v>31</v>
      </c>
      <c r="L76" s="384">
        <f t="shared" si="39"/>
        <v>2177018</v>
      </c>
      <c r="M76" s="384">
        <f t="shared" si="39"/>
        <v>426</v>
      </c>
      <c r="N76" s="384">
        <f t="shared" si="39"/>
        <v>18915446</v>
      </c>
      <c r="O76" s="384">
        <f t="shared" si="39"/>
        <v>3874833</v>
      </c>
      <c r="P76" s="384">
        <f t="shared" si="39"/>
        <v>91917440754</v>
      </c>
      <c r="Q76" s="384">
        <f t="shared" si="39"/>
        <v>0</v>
      </c>
      <c r="R76" s="384">
        <f t="shared" si="39"/>
        <v>0</v>
      </c>
      <c r="S76" s="384">
        <f t="shared" si="39"/>
        <v>7093</v>
      </c>
      <c r="T76" s="384">
        <f t="shared" si="39"/>
        <v>77345973</v>
      </c>
      <c r="U76" s="384">
        <f t="shared" si="39"/>
        <v>80533</v>
      </c>
      <c r="V76" s="384">
        <f t="shared" si="39"/>
        <v>1332144872</v>
      </c>
      <c r="W76" s="423"/>
      <c r="X76" s="423"/>
      <c r="Y76" s="436">
        <f t="shared" si="35"/>
        <v>98.489727647903194</v>
      </c>
      <c r="Z76" s="439">
        <v>98.84</v>
      </c>
      <c r="AA76" s="439">
        <v>0</v>
      </c>
      <c r="AB76" s="439">
        <v>0</v>
      </c>
      <c r="AC76" s="417" t="s">
        <v>25</v>
      </c>
      <c r="AD76" s="367"/>
      <c r="AE76" s="450" t="e">
        <f>SUM(AE74:AE75)</f>
        <v>#REF!</v>
      </c>
      <c r="AF76" s="450" t="e">
        <f>SUM(AF74:AF75)</f>
        <v>#REF!</v>
      </c>
      <c r="AG76" s="381"/>
    </row>
    <row r="77" spans="1:33" ht="14.1" customHeight="1">
      <c r="A77" s="1" t="s">
        <v>84</v>
      </c>
    </row>
    <row r="78" spans="1:33" ht="14.1" customHeight="1">
      <c r="A78" s="1" t="s">
        <v>101</v>
      </c>
      <c r="O78" s="402"/>
    </row>
    <row r="79" spans="1:33" ht="14.1" customHeight="1">
      <c r="A79" s="1" t="s">
        <v>24</v>
      </c>
    </row>
    <row r="80" spans="1:33" ht="14.1" customHeight="1">
      <c r="A80" s="1" t="s">
        <v>112</v>
      </c>
    </row>
    <row r="82" spans="1:1" ht="14.1" customHeight="1">
      <c r="A82" s="427" t="s">
        <v>35</v>
      </c>
    </row>
  </sheetData>
  <mergeCells count="74">
    <mergeCell ref="I2:N2"/>
    <mergeCell ref="O2:P2"/>
    <mergeCell ref="C3:D3"/>
    <mergeCell ref="E3:F3"/>
    <mergeCell ref="G3:H3"/>
    <mergeCell ref="I3:J3"/>
    <mergeCell ref="K3:L3"/>
    <mergeCell ref="M3:N3"/>
    <mergeCell ref="Q3:R3"/>
    <mergeCell ref="S3:T3"/>
    <mergeCell ref="U3:V3"/>
    <mergeCell ref="G4:H4"/>
    <mergeCell ref="K4:L4"/>
    <mergeCell ref="M4:N4"/>
    <mergeCell ref="O4:P4"/>
    <mergeCell ref="U4:V4"/>
    <mergeCell ref="Y4:Z4"/>
    <mergeCell ref="AA4:AB4"/>
    <mergeCell ref="Y2:Z3"/>
    <mergeCell ref="AC2:AC5"/>
    <mergeCell ref="AD2:AD5"/>
    <mergeCell ref="A9:A11"/>
    <mergeCell ref="AG9:AG11"/>
    <mergeCell ref="A12:A14"/>
    <mergeCell ref="AG12:AG14"/>
    <mergeCell ref="A15:A17"/>
    <mergeCell ref="AG15:AG17"/>
    <mergeCell ref="A24:A29"/>
    <mergeCell ref="B24:B25"/>
    <mergeCell ref="AC24:AC25"/>
    <mergeCell ref="AD24:AD29"/>
    <mergeCell ref="AG24:AG29"/>
    <mergeCell ref="B26:B27"/>
    <mergeCell ref="AC26:AC27"/>
    <mergeCell ref="B28:B29"/>
    <mergeCell ref="AC28:AC29"/>
    <mergeCell ref="A30:A32"/>
    <mergeCell ref="AG30:AG32"/>
    <mergeCell ref="A33:A35"/>
    <mergeCell ref="AG33:AG35"/>
    <mergeCell ref="A36:A41"/>
    <mergeCell ref="B36:B37"/>
    <mergeCell ref="AC36:AC37"/>
    <mergeCell ref="AD36:AD41"/>
    <mergeCell ref="AG36:AG41"/>
    <mergeCell ref="B38:B39"/>
    <mergeCell ref="AC38:AC39"/>
    <mergeCell ref="B40:B41"/>
    <mergeCell ref="AC40:AC41"/>
    <mergeCell ref="A42:A44"/>
    <mergeCell ref="AG42:AG44"/>
    <mergeCell ref="A45:A47"/>
    <mergeCell ref="AG45:AG47"/>
    <mergeCell ref="A48:A50"/>
    <mergeCell ref="AD48:AD50"/>
    <mergeCell ref="AG48:AG50"/>
    <mergeCell ref="A51:A53"/>
    <mergeCell ref="AG51:AG53"/>
    <mergeCell ref="A54:A56"/>
    <mergeCell ref="AG54:AG56"/>
    <mergeCell ref="A58:A60"/>
    <mergeCell ref="AG58:AG60"/>
    <mergeCell ref="A61:A63"/>
    <mergeCell ref="AD61:AD63"/>
    <mergeCell ref="AG61:AG63"/>
    <mergeCell ref="A64:A69"/>
    <mergeCell ref="B64:B65"/>
    <mergeCell ref="AC64:AC65"/>
    <mergeCell ref="AD64:AD69"/>
    <mergeCell ref="AG64:AG69"/>
    <mergeCell ref="B66:B67"/>
    <mergeCell ref="AC66:AC67"/>
    <mergeCell ref="B68:B69"/>
    <mergeCell ref="AC68:AC69"/>
  </mergeCells>
  <phoneticPr fontId="7"/>
  <pageMargins left="0" right="0" top="0.59055118110236215" bottom="0.39370078740157477" header="0.31496062992125984" footer="0.31496062992125984"/>
  <pageSetup paperSize="9" scale="49" firstPageNumber="43"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R3徴収状況</vt:lpstr>
      <vt:lpstr>×27徴収状況</vt:lpstr>
      <vt:lpstr>R3データ</vt:lpstr>
      <vt:lpstr>R2データ</vt:lpstr>
      <vt:lpstr>×27徴収状況!Print_Area</vt:lpstr>
      <vt:lpstr>'R3データ'!Print_Area</vt:lpstr>
      <vt:lpstr>'R3徴収状況'!Print_Area</vt:lpstr>
      <vt:lpstr>'R3徴収状況'!Print_Titles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総務部税務課</dc:creator>
  <cp:lastModifiedBy>福田 将平</cp:lastModifiedBy>
  <cp:lastPrinted>2023-01-04T08:07:16Z</cp:lastPrinted>
  <dcterms:created xsi:type="dcterms:W3CDTF">1997-07-23T23:52:29Z</dcterms:created>
  <dcterms:modified xsi:type="dcterms:W3CDTF">2023-02-02T05:56:21Z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3.0.2.0</vt:lpwstr>
      <vt:lpwstr>3.1.2.0</vt:lpwstr>
      <vt:lpwstr>3.1.5.0</vt:lpwstr>
      <vt:lpwstr>3.1.7.0</vt:lpwstr>
      <vt:lpwstr>3.1.9.0</vt:lpwstr>
    </vt:vector>
  </property>
  <property fmtid="{DCFEDD21-7773-49B2-8022-6FC58DB5260B}" pid="3" name="LastSavedVersion">
    <vt:lpwstr>3.1.9.0</vt:lpwstr>
  </property>
  <property fmtid="{DCFEDD21-7773-49B2-8022-6FC58DB5260B}" pid="4" name="LastSavedDate">
    <vt:filetime>2022-10-25T06:46:21Z</vt:filetime>
  </property>
</Properties>
</file>